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WEB\IMAGENES Y DOCS\CONOCENOS\transparencia\04_informacion_economica_presupuestaria_estadistica\042_estadisticas\automatizacion\"/>
    </mc:Choice>
  </mc:AlternateContent>
  <bookViews>
    <workbookView xWindow="-20" yWindow="-20" windowWidth="23280" windowHeight="4980" tabRatio="682"/>
  </bookViews>
  <sheets>
    <sheet name="2024" sheetId="25" r:id="rId1"/>
    <sheet name="2023" sheetId="24" r:id="rId2"/>
    <sheet name="2022" sheetId="23" r:id="rId3"/>
    <sheet name="2021" sheetId="22" r:id="rId4"/>
    <sheet name="2020" sheetId="21" r:id="rId5"/>
    <sheet name="2019" sheetId="8" r:id="rId6"/>
    <sheet name="2018" sheetId="9" r:id="rId7"/>
    <sheet name="2017" sheetId="10" r:id="rId8"/>
    <sheet name="2016" sheetId="11" r:id="rId9"/>
    <sheet name="2015" sheetId="12" r:id="rId10"/>
    <sheet name="2014" sheetId="13" r:id="rId11"/>
    <sheet name="2013" sheetId="14" r:id="rId12"/>
    <sheet name="2012" sheetId="15" r:id="rId13"/>
    <sheet name="2011" sheetId="16" r:id="rId14"/>
    <sheet name="2010" sheetId="17" r:id="rId15"/>
    <sheet name="2009" sheetId="18" r:id="rId16"/>
    <sheet name="2008" sheetId="19" r:id="rId17"/>
    <sheet name="2007" sheetId="20" r:id="rId18"/>
  </sheets>
  <calcPr calcId="162913"/>
</workbook>
</file>

<file path=xl/calcChain.xml><?xml version="1.0" encoding="utf-8"?>
<calcChain xmlns="http://schemas.openxmlformats.org/spreadsheetml/2006/main">
  <c r="I24" i="25" l="1"/>
  <c r="I23" i="25"/>
  <c r="I22" i="25"/>
  <c r="I21" i="25"/>
  <c r="I20" i="25"/>
  <c r="I19" i="25"/>
  <c r="I18" i="25"/>
  <c r="I17" i="25"/>
  <c r="I16" i="25"/>
  <c r="I15" i="25"/>
  <c r="H20" i="25"/>
  <c r="H23" i="25"/>
  <c r="H16" i="25"/>
  <c r="H15" i="25"/>
  <c r="H21" i="25"/>
  <c r="H22" i="25"/>
  <c r="H24" i="25"/>
  <c r="H18" i="25"/>
  <c r="H17" i="25"/>
  <c r="H19" i="25"/>
  <c r="G19" i="25"/>
  <c r="G24" i="25"/>
  <c r="G23" i="25"/>
  <c r="G22" i="25"/>
  <c r="G21" i="25"/>
  <c r="G20" i="25"/>
  <c r="G18" i="25"/>
  <c r="G17" i="25"/>
  <c r="G16" i="25"/>
  <c r="G15" i="25"/>
  <c r="F24" i="25"/>
  <c r="F23" i="25"/>
  <c r="F22" i="25"/>
  <c r="F21" i="25"/>
  <c r="F20" i="25"/>
  <c r="F19" i="25"/>
  <c r="F18" i="25"/>
  <c r="F17" i="25"/>
  <c r="F16" i="25"/>
  <c r="F15" i="25"/>
  <c r="E24" i="25"/>
  <c r="E23" i="25"/>
  <c r="E22" i="25"/>
  <c r="E21" i="25"/>
  <c r="E20" i="25"/>
  <c r="E19" i="25"/>
  <c r="E18" i="25"/>
  <c r="E17" i="25"/>
  <c r="E16" i="25"/>
  <c r="E15" i="25"/>
  <c r="N25" i="25"/>
  <c r="D25" i="25"/>
  <c r="C25" i="25"/>
  <c r="P16" i="24"/>
  <c r="P17" i="24"/>
  <c r="P18" i="24"/>
  <c r="P19" i="24"/>
  <c r="P20" i="24"/>
  <c r="P21" i="24"/>
  <c r="P22" i="24"/>
  <c r="P23" i="24"/>
  <c r="P24" i="24"/>
  <c r="P25" i="24"/>
  <c r="P15" i="24"/>
  <c r="N25" i="24"/>
  <c r="F16" i="24"/>
  <c r="G16" i="24"/>
  <c r="H16" i="24"/>
  <c r="I16" i="24"/>
  <c r="J16" i="24"/>
  <c r="K16" i="24"/>
  <c r="L16" i="24"/>
  <c r="F15" i="24"/>
  <c r="G15" i="24"/>
  <c r="E16" i="24"/>
  <c r="E17" i="24"/>
  <c r="F17" i="24"/>
  <c r="G17" i="24"/>
  <c r="H17" i="24"/>
  <c r="I17" i="24"/>
  <c r="J17" i="24"/>
  <c r="K17" i="24"/>
  <c r="L17" i="24"/>
  <c r="E18" i="24"/>
  <c r="F18" i="24"/>
  <c r="G18" i="24"/>
  <c r="H18" i="24"/>
  <c r="I18" i="24"/>
  <c r="J18" i="24"/>
  <c r="K18" i="24"/>
  <c r="L18" i="24"/>
  <c r="E19" i="24"/>
  <c r="F19" i="24"/>
  <c r="G19" i="24"/>
  <c r="H19" i="24"/>
  <c r="I19" i="24"/>
  <c r="J19" i="24"/>
  <c r="K19" i="24"/>
  <c r="L19" i="24"/>
  <c r="M19" i="24"/>
  <c r="E20" i="24"/>
  <c r="F20" i="24"/>
  <c r="G20" i="24"/>
  <c r="H20" i="24"/>
  <c r="I20" i="24"/>
  <c r="J20" i="24"/>
  <c r="K20" i="24"/>
  <c r="L20" i="24"/>
  <c r="E21" i="24"/>
  <c r="F21" i="24"/>
  <c r="G21" i="24"/>
  <c r="H21" i="24"/>
  <c r="I21" i="24"/>
  <c r="J21" i="24"/>
  <c r="K21" i="24"/>
  <c r="L21" i="24"/>
  <c r="E22" i="24"/>
  <c r="F22" i="24"/>
  <c r="G22" i="24"/>
  <c r="H22" i="24"/>
  <c r="I22" i="24"/>
  <c r="J22" i="24"/>
  <c r="K22" i="24"/>
  <c r="L22" i="24"/>
  <c r="E23" i="24"/>
  <c r="F23" i="24"/>
  <c r="G23" i="24"/>
  <c r="H23" i="24"/>
  <c r="I23" i="24"/>
  <c r="J23" i="24"/>
  <c r="K23" i="24"/>
  <c r="L23" i="24"/>
  <c r="E24" i="24"/>
  <c r="F24" i="24"/>
  <c r="G24" i="24"/>
  <c r="H24" i="24"/>
  <c r="I24" i="24"/>
  <c r="J24" i="24"/>
  <c r="K24" i="24"/>
  <c r="L24" i="24"/>
  <c r="E15" i="24"/>
  <c r="D25" i="24"/>
  <c r="C25" i="24"/>
  <c r="M25" i="23"/>
  <c r="L25" i="23"/>
  <c r="K25" i="23"/>
  <c r="E25" i="23"/>
  <c r="F25" i="23"/>
  <c r="G25" i="23"/>
  <c r="H25" i="23"/>
  <c r="I25" i="23"/>
  <c r="J25" i="23"/>
  <c r="D25" i="23"/>
  <c r="C25" i="23"/>
  <c r="F25" i="21"/>
  <c r="E25" i="21"/>
  <c r="H25" i="21"/>
  <c r="N25" i="21"/>
  <c r="J25" i="8"/>
  <c r="E25" i="24"/>
  <c r="M23" i="24"/>
  <c r="H15" i="24"/>
  <c r="G25" i="24"/>
  <c r="M17" i="24"/>
  <c r="M21" i="24"/>
  <c r="M20" i="24"/>
  <c r="M22" i="24"/>
  <c r="M24" i="24"/>
  <c r="M18" i="24"/>
  <c r="M16" i="24"/>
  <c r="F25" i="24"/>
  <c r="I15" i="24"/>
  <c r="H25" i="24"/>
  <c r="J15" i="24"/>
  <c r="I25" i="24"/>
  <c r="J25" i="24"/>
  <c r="K15" i="24"/>
  <c r="L15" i="24"/>
  <c r="K25" i="24"/>
  <c r="M15" i="24"/>
  <c r="M25" i="24"/>
  <c r="L25" i="24"/>
  <c r="I25" i="25"/>
  <c r="O25" i="25"/>
  <c r="J25" i="25"/>
  <c r="K25" i="25"/>
  <c r="M25" i="25"/>
  <c r="L25" i="25"/>
  <c r="E25" i="25"/>
  <c r="F25" i="25"/>
  <c r="H25" i="25"/>
  <c r="G25" i="25"/>
</calcChain>
</file>

<file path=xl/sharedStrings.xml><?xml version="1.0" encoding="utf-8"?>
<sst xmlns="http://schemas.openxmlformats.org/spreadsheetml/2006/main" count="487" uniqueCount="70">
  <si>
    <t>Datos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</si>
  <si>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</si>
  <si>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</si>
  <si>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</si>
  <si>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</si>
  <si>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</si>
  <si>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</si>
  <si>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</si>
  <si>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</si>
  <si>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</si>
  <si>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</si>
  <si>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</si>
  <si>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</si>
  <si>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</si>
  <si>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Anual 2018</t>
  </si>
  <si>
    <t>Anual 2017</t>
  </si>
  <si>
    <t>Anual 2016</t>
  </si>
  <si>
    <t>Anual 2015</t>
  </si>
  <si>
    <t>Anual 2014</t>
  </si>
  <si>
    <t>Anual 2019</t>
  </si>
  <si>
    <t>Estadísticas de Autoridades</t>
  </si>
  <si>
    <t>Persona</t>
  </si>
  <si>
    <t>Persona-Título</t>
  </si>
  <si>
    <t>Entidad</t>
  </si>
  <si>
    <t>Entidad-Título</t>
  </si>
  <si>
    <t>Congreso</t>
  </si>
  <si>
    <t>Título</t>
  </si>
  <si>
    <t>Materias</t>
  </si>
  <si>
    <t>Geográficos</t>
  </si>
  <si>
    <t>Género-Forma</t>
  </si>
  <si>
    <t>Subencabezamientos</t>
  </si>
  <si>
    <t>Total</t>
  </si>
  <si>
    <t>257.89
8</t>
  </si>
  <si>
    <t>260.74
1</t>
  </si>
  <si>
    <t>262.68
2</t>
  </si>
  <si>
    <t>264.17
6</t>
  </si>
  <si>
    <t>266.39
2</t>
  </si>
  <si>
    <t>267.85
6</t>
  </si>
  <si>
    <t>270.08
4</t>
  </si>
  <si>
    <t>270.46
0</t>
  </si>
  <si>
    <t xml:space="preserve">253.16
</t>
  </si>
  <si>
    <t>395.76
1</t>
  </si>
  <si>
    <t>400.19
7</t>
  </si>
  <si>
    <t>403.79
2</t>
  </si>
  <si>
    <t>406.67
5</t>
  </si>
  <si>
    <t>410.25
9</t>
  </si>
  <si>
    <t>412.82
0</t>
  </si>
  <si>
    <t>416.46
6</t>
  </si>
  <si>
    <t>417.01
1</t>
  </si>
  <si>
    <t>Geográficos con subencabezamientos</t>
  </si>
  <si>
    <t xml:space="preserve">Geográficos </t>
  </si>
  <si>
    <t>Materias con subecabezamiento</t>
  </si>
  <si>
    <t>Anual 2008</t>
  </si>
  <si>
    <t>Anual 2009</t>
  </si>
  <si>
    <t>Título anónimo</t>
  </si>
  <si>
    <t>Materias con subencabezamiento</t>
  </si>
  <si>
    <t>Materia con subencabezamiento</t>
  </si>
  <si>
    <t>Geográfico con subencabezamientos</t>
  </si>
  <si>
    <t>Anual 2010</t>
  </si>
  <si>
    <t>Anual 2011</t>
  </si>
  <si>
    <t>Anual 2012</t>
  </si>
  <si>
    <t>Anual 2013</t>
  </si>
  <si>
    <t>Geográfico</t>
  </si>
  <si>
    <t>Genero-forma</t>
  </si>
  <si>
    <t>Anual 2020</t>
  </si>
  <si>
    <t>Anual 2021</t>
  </si>
  <si>
    <t>Anual 2022</t>
  </si>
  <si>
    <t>Anual 2023</t>
  </si>
  <si>
    <t>Anual 2024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</si>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</sst>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0" formatCode="###0.000;###0.000"/>
    <numFmt numFmtId="171" formatCode="###0.00;###0.00"/>
    <numFmt numFmtId="172" formatCode="###0;###0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indexed="23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indexed="8"/>
      <name val="Calibri"/>
      <family val="1"/>
      <charset val="204"/>
    </font>
    <font>
      <sz val="11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11"/>
      <color rgb="FF000000"/>
      <name val="Calibri"/>
      <family val="2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FF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B1B1B1"/>
      </top>
      <bottom style="thin">
        <color rgb="FFDDDDDD"/>
      </bottom>
      <diagonal/>
    </border>
    <border>
      <left style="thin">
        <color rgb="FFDDDDDD"/>
      </left>
      <right/>
      <top style="thin">
        <color rgb="FFB1B1B1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/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 style="thin">
        <color indexed="64"/>
      </bottom>
      <diagonal/>
    </border>
    <border>
      <left/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/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rgb="FFDDDDDD"/>
      </bottom>
      <diagonal/>
    </border>
    <border>
      <left/>
      <right style="thin">
        <color rgb="FFDDDDDD"/>
      </right>
      <top style="thin">
        <color rgb="FFDDDDDD"/>
      </top>
      <bottom style="thin">
        <color rgb="FFDDDDDD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/>
      <diagonal/>
    </border>
    <border>
      <left/>
      <right style="thin">
        <color indexed="64"/>
      </right>
      <top/>
      <bottom style="thin">
        <color rgb="FFDDDDDD"/>
      </bottom>
      <diagonal/>
    </border>
    <border>
      <left/>
      <right style="thin">
        <color rgb="FFDDDDDD"/>
      </right>
      <top/>
      <bottom style="thin">
        <color indexed="64"/>
      </bottom>
      <diagonal/>
    </border>
    <border>
      <left/>
      <right style="thin">
        <color rgb="FFDDDDDD"/>
      </right>
      <top style="thin">
        <color rgb="FFDDDDDD"/>
      </top>
      <bottom/>
      <diagonal/>
    </border>
    <border>
      <left style="thin">
        <color rgb="FFDDDDDD"/>
      </left>
      <right style="thin">
        <color indexed="64"/>
      </right>
      <top/>
      <bottom style="thin">
        <color rgb="FFDDDDDD"/>
      </bottom>
      <diagonal/>
    </border>
    <border>
      <left style="thin">
        <color rgb="FFDDDDDD"/>
      </left>
      <right style="thin">
        <color indexed="64"/>
      </right>
      <top style="thin">
        <color rgb="FFDDDDDD"/>
      </top>
      <bottom/>
      <diagonal/>
    </border>
    <border>
      <left/>
      <right style="thin">
        <color rgb="FFDDDDDD"/>
      </right>
      <top style="thin">
        <color rgb="FFDDDDDD"/>
      </top>
      <bottom style="thin">
        <color indexed="64"/>
      </bottom>
      <diagonal/>
    </border>
    <border>
      <left style="thin">
        <color rgb="FFDDDDDD"/>
      </left>
      <right style="thin">
        <color rgb="FFDDDDDD"/>
      </right>
      <top style="thin">
        <color rgb="FFDDDDDD"/>
      </top>
      <bottom style="thin">
        <color indexed="64"/>
      </bottom>
      <diagonal/>
    </border>
  </borders>
  <cellStyleXfs count="17">
    <xf numFmtId="0" fontId="0" fillId="0" borderId="0"/>
    <xf numFmtId="0" fontId="12" fillId="2" borderId="0" applyNumberFormat="0" applyBorder="0" applyAlignment="0" applyProtection="0"/>
    <xf numFmtId="0" fontId="1" fillId="0" borderId="0"/>
    <xf numFmtId="0" fontId="13" fillId="0" borderId="0"/>
    <xf numFmtId="0" fontId="1" fillId="0" borderId="0"/>
    <xf numFmtId="0" fontId="7" fillId="0" borderId="0"/>
    <xf numFmtId="0" fontId="4" fillId="0" borderId="0"/>
    <xf numFmtId="0" fontId="11" fillId="0" borderId="0"/>
    <xf numFmtId="0" fontId="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0" fillId="0" borderId="0"/>
  </cellStyleXfs>
  <cellXfs count="111">
    <xf numFmtId="0" fontId="0" fillId="0" borderId="0" xfId="0"/>
    <xf numFmtId="0" fontId="0" fillId="3" borderId="0" xfId="0" applyFill="1"/>
    <xf numFmtId="0" fontId="14" fillId="3" borderId="1" xfId="2" applyFont="1" applyFill="1" applyBorder="1" applyAlignment="1">
      <alignment wrapText="1"/>
    </xf>
    <xf numFmtId="0" fontId="14" fillId="3" borderId="1" xfId="2" applyFont="1" applyFill="1" applyBorder="1" applyAlignment="1">
      <alignment horizontal="center" wrapText="1"/>
    </xf>
    <xf numFmtId="3" fontId="3" fillId="3" borderId="1" xfId="2" applyNumberFormat="1" applyFont="1" applyFill="1" applyBorder="1"/>
    <xf numFmtId="0" fontId="0" fillId="3" borderId="0" xfId="0" applyFill="1" applyAlignment="1">
      <alignment wrapText="1"/>
    </xf>
    <xf numFmtId="0" fontId="15" fillId="4" borderId="1" xfId="1" applyFont="1" applyFill="1" applyBorder="1" applyAlignment="1">
      <alignment horizontal="center" vertical="center" wrapText="1"/>
    </xf>
    <xf numFmtId="170" fontId="16" fillId="5" borderId="6" xfId="3" applyNumberFormat="1" applyFont="1" applyFill="1" applyBorder="1" applyAlignment="1">
      <alignment horizontal="left" vertical="center" wrapText="1"/>
    </xf>
    <xf numFmtId="170" fontId="16" fillId="5" borderId="7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top" wrapText="1"/>
    </xf>
    <xf numFmtId="172" fontId="16" fillId="5" borderId="8" xfId="3" applyNumberFormat="1" applyFont="1" applyFill="1" applyBorder="1" applyAlignment="1">
      <alignment horizontal="left" vertical="top" wrapText="1"/>
    </xf>
    <xf numFmtId="170" fontId="16" fillId="5" borderId="9" xfId="3" applyNumberFormat="1" applyFont="1" applyFill="1" applyBorder="1" applyAlignment="1">
      <alignment horizontal="left" vertical="center" wrapText="1"/>
    </xf>
    <xf numFmtId="170" fontId="16" fillId="5" borderId="9" xfId="3" applyNumberFormat="1" applyFont="1" applyFill="1" applyBorder="1" applyAlignment="1">
      <alignment horizontal="left" vertical="top" wrapText="1"/>
    </xf>
    <xf numFmtId="172" fontId="16" fillId="5" borderId="9" xfId="3" applyNumberFormat="1" applyFont="1" applyFill="1" applyBorder="1" applyAlignment="1">
      <alignment horizontal="left" vertical="top" wrapText="1"/>
    </xf>
    <xf numFmtId="170" fontId="16" fillId="5" borderId="10" xfId="3" applyNumberFormat="1" applyFont="1" applyFill="1" applyBorder="1" applyAlignment="1">
      <alignment horizontal="left" vertical="top" wrapText="1"/>
    </xf>
    <xf numFmtId="170" fontId="16" fillId="5" borderId="11" xfId="3" applyNumberFormat="1" applyFont="1" applyFill="1" applyBorder="1" applyAlignment="1">
      <alignment horizontal="left" vertical="top" wrapText="1"/>
    </xf>
    <xf numFmtId="170" fontId="17" fillId="5" borderId="9" xfId="3" applyNumberFormat="1" applyFont="1" applyFill="1" applyBorder="1" applyAlignment="1">
      <alignment horizontal="left" vertical="center" wrapText="1"/>
    </xf>
    <xf numFmtId="170" fontId="17" fillId="5" borderId="6" xfId="3" applyNumberFormat="1" applyFont="1" applyFill="1" applyBorder="1" applyAlignment="1">
      <alignment horizontal="left" vertical="center" wrapText="1"/>
    </xf>
    <xf numFmtId="170" fontId="16" fillId="5" borderId="7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top" wrapText="1"/>
    </xf>
    <xf numFmtId="172" fontId="16" fillId="5" borderId="8" xfId="3" applyNumberFormat="1" applyFont="1" applyFill="1" applyBorder="1" applyAlignment="1">
      <alignment horizontal="left" vertical="top" wrapText="1"/>
    </xf>
    <xf numFmtId="170" fontId="16" fillId="5" borderId="7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center" wrapText="1"/>
    </xf>
    <xf numFmtId="170" fontId="16" fillId="5" borderId="8" xfId="3" applyNumberFormat="1" applyFont="1" applyFill="1" applyBorder="1" applyAlignment="1">
      <alignment horizontal="left" vertical="top" wrapText="1"/>
    </xf>
    <xf numFmtId="172" fontId="16" fillId="5" borderId="8" xfId="3" applyNumberFormat="1" applyFont="1" applyFill="1" applyBorder="1" applyAlignment="1">
      <alignment horizontal="left" vertical="top" wrapText="1"/>
    </xf>
    <xf numFmtId="170" fontId="17" fillId="5" borderId="8" xfId="3" applyNumberFormat="1" applyFont="1" applyFill="1" applyBorder="1" applyAlignment="1">
      <alignment horizontal="left" vertical="center" wrapText="1"/>
    </xf>
    <xf numFmtId="170" fontId="17" fillId="5" borderId="7" xfId="3" applyNumberFormat="1" applyFont="1" applyFill="1" applyBorder="1" applyAlignment="1">
      <alignment horizontal="left" vertical="center" wrapText="1"/>
    </xf>
    <xf numFmtId="172" fontId="17" fillId="5" borderId="8" xfId="3" applyNumberFormat="1" applyFont="1" applyFill="1" applyBorder="1" applyAlignment="1">
      <alignment horizontal="left" vertical="center" wrapText="1"/>
    </xf>
    <xf numFmtId="172" fontId="17" fillId="5" borderId="9" xfId="3" applyNumberFormat="1" applyFont="1" applyFill="1" applyBorder="1" applyAlignment="1">
      <alignment horizontal="left" vertical="center" wrapText="1"/>
    </xf>
    <xf numFmtId="170" fontId="17" fillId="5" borderId="10" xfId="3" applyNumberFormat="1" applyFont="1" applyFill="1" applyBorder="1" applyAlignment="1">
      <alignment horizontal="left" vertical="top" wrapText="1"/>
    </xf>
    <xf numFmtId="170" fontId="17" fillId="5" borderId="11" xfId="3" applyNumberFormat="1" applyFont="1" applyFill="1" applyBorder="1" applyAlignment="1">
      <alignment horizontal="left" vertical="center" wrapText="1"/>
    </xf>
    <xf numFmtId="170" fontId="18" fillId="5" borderId="7" xfId="0" applyNumberFormat="1" applyFont="1" applyFill="1" applyBorder="1" applyAlignment="1">
      <alignment horizontal="left" vertical="top" wrapText="1"/>
    </xf>
    <xf numFmtId="170" fontId="18" fillId="5" borderId="8" xfId="0" applyNumberFormat="1" applyFont="1" applyFill="1" applyBorder="1" applyAlignment="1">
      <alignment horizontal="left" vertical="top" wrapText="1"/>
    </xf>
    <xf numFmtId="172" fontId="18" fillId="5" borderId="8" xfId="0" applyNumberFormat="1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center" vertical="top" wrapText="1"/>
    </xf>
    <xf numFmtId="170" fontId="6" fillId="6" borderId="13" xfId="0" applyNumberFormat="1" applyFont="1" applyFill="1" applyBorder="1" applyAlignment="1">
      <alignment horizontal="left" vertical="top" wrapText="1"/>
    </xf>
    <xf numFmtId="170" fontId="6" fillId="6" borderId="14" xfId="0" applyNumberFormat="1" applyFont="1" applyFill="1" applyBorder="1" applyAlignment="1">
      <alignment horizontal="left" vertical="top" wrapText="1"/>
    </xf>
    <xf numFmtId="170" fontId="6" fillId="6" borderId="15" xfId="0" applyNumberFormat="1" applyFont="1" applyFill="1" applyBorder="1" applyAlignment="1">
      <alignment horizontal="left" vertical="top" wrapText="1"/>
    </xf>
    <xf numFmtId="170" fontId="6" fillId="6" borderId="16" xfId="0" applyNumberFormat="1" applyFont="1" applyFill="1" applyBorder="1" applyAlignment="1">
      <alignment horizontal="left" vertical="top" wrapText="1"/>
    </xf>
    <xf numFmtId="170" fontId="6" fillId="6" borderId="12" xfId="0" applyNumberFormat="1" applyFont="1" applyFill="1" applyBorder="1" applyAlignment="1">
      <alignment horizontal="left" vertical="top" wrapText="1"/>
    </xf>
    <xf numFmtId="172" fontId="6" fillId="6" borderId="15" xfId="0" applyNumberFormat="1" applyFont="1" applyFill="1" applyBorder="1" applyAlignment="1">
      <alignment horizontal="left" vertical="top" wrapText="1"/>
    </xf>
    <xf numFmtId="172" fontId="6" fillId="6" borderId="14" xfId="0" applyNumberFormat="1" applyFont="1" applyFill="1" applyBorder="1" applyAlignment="1">
      <alignment horizontal="left" vertical="top" wrapText="1"/>
    </xf>
    <xf numFmtId="0" fontId="5" fillId="6" borderId="17" xfId="0" applyFont="1" applyFill="1" applyBorder="1" applyAlignment="1">
      <alignment horizontal="center" vertical="top" wrapText="1"/>
    </xf>
    <xf numFmtId="0" fontId="5" fillId="6" borderId="18" xfId="0" applyFont="1" applyFill="1" applyBorder="1" applyAlignment="1">
      <alignment horizontal="center" vertical="top" wrapText="1"/>
    </xf>
    <xf numFmtId="0" fontId="5" fillId="6" borderId="2" xfId="0" applyFont="1" applyFill="1" applyBorder="1" applyAlignment="1">
      <alignment horizontal="center" vertical="top" wrapText="1"/>
    </xf>
    <xf numFmtId="170" fontId="6" fillId="6" borderId="19" xfId="0" applyNumberFormat="1" applyFont="1" applyFill="1" applyBorder="1" applyAlignment="1">
      <alignment horizontal="left" vertical="top" wrapText="1"/>
    </xf>
    <xf numFmtId="171" fontId="6" fillId="6" borderId="20" xfId="0" applyNumberFormat="1" applyFont="1" applyFill="1" applyBorder="1" applyAlignment="1">
      <alignment horizontal="left" vertical="top" wrapText="1"/>
    </xf>
    <xf numFmtId="170" fontId="6" fillId="6" borderId="9" xfId="0" applyNumberFormat="1" applyFont="1" applyFill="1" applyBorder="1" applyAlignment="1">
      <alignment horizontal="left" vertical="top" wrapText="1"/>
    </xf>
    <xf numFmtId="170" fontId="6" fillId="6" borderId="21" xfId="0" applyNumberFormat="1" applyFont="1" applyFill="1" applyBorder="1" applyAlignment="1">
      <alignment horizontal="left" vertical="top" wrapText="1"/>
    </xf>
    <xf numFmtId="172" fontId="6" fillId="6" borderId="9" xfId="0" applyNumberFormat="1" applyFont="1" applyFill="1" applyBorder="1" applyAlignment="1">
      <alignment horizontal="left" vertical="top" wrapText="1"/>
    </xf>
    <xf numFmtId="170" fontId="6" fillId="6" borderId="22" xfId="0" applyNumberFormat="1" applyFont="1" applyFill="1" applyBorder="1" applyAlignment="1">
      <alignment horizontal="left" vertical="top" wrapText="1"/>
    </xf>
    <xf numFmtId="170" fontId="6" fillId="6" borderId="23" xfId="0" applyNumberFormat="1" applyFont="1" applyFill="1" applyBorder="1" applyAlignment="1">
      <alignment horizontal="left" vertical="top" wrapText="1"/>
    </xf>
    <xf numFmtId="170" fontId="6" fillId="6" borderId="11" xfId="0" applyNumberFormat="1" applyFont="1" applyFill="1" applyBorder="1" applyAlignment="1">
      <alignment horizontal="left" vertical="top" wrapText="1"/>
    </xf>
    <xf numFmtId="172" fontId="6" fillId="6" borderId="16" xfId="0" applyNumberFormat="1" applyFont="1" applyFill="1" applyBorder="1" applyAlignment="1">
      <alignment horizontal="left" vertical="top" wrapText="1"/>
    </xf>
    <xf numFmtId="172" fontId="6" fillId="6" borderId="13" xfId="0" applyNumberFormat="1" applyFont="1" applyFill="1" applyBorder="1" applyAlignment="1">
      <alignment horizontal="left" vertical="top" wrapText="1"/>
    </xf>
    <xf numFmtId="170" fontId="6" fillId="6" borderId="20" xfId="0" applyNumberFormat="1" applyFont="1" applyFill="1" applyBorder="1" applyAlignment="1">
      <alignment horizontal="left" vertical="top" wrapText="1"/>
    </xf>
    <xf numFmtId="172" fontId="6" fillId="6" borderId="20" xfId="0" applyNumberFormat="1" applyFont="1" applyFill="1" applyBorder="1" applyAlignment="1">
      <alignment horizontal="left" vertical="top" wrapText="1"/>
    </xf>
    <xf numFmtId="170" fontId="18" fillId="5" borderId="6" xfId="0" applyNumberFormat="1" applyFont="1" applyFill="1" applyBorder="1" applyAlignment="1">
      <alignment horizontal="left" vertical="top" wrapText="1"/>
    </xf>
    <xf numFmtId="170" fontId="18" fillId="5" borderId="9" xfId="0" applyNumberFormat="1" applyFont="1" applyFill="1" applyBorder="1" applyAlignment="1">
      <alignment horizontal="left" vertical="top" wrapText="1"/>
    </xf>
    <xf numFmtId="172" fontId="18" fillId="5" borderId="9" xfId="0" applyNumberFormat="1" applyFont="1" applyFill="1" applyBorder="1" applyAlignment="1">
      <alignment horizontal="left" vertical="top" wrapText="1"/>
    </xf>
    <xf numFmtId="170" fontId="18" fillId="5" borderId="10" xfId="0" applyNumberFormat="1" applyFont="1" applyFill="1" applyBorder="1" applyAlignment="1">
      <alignment horizontal="left" vertical="top" wrapText="1"/>
    </xf>
    <xf numFmtId="170" fontId="18" fillId="5" borderId="11" xfId="0" applyNumberFormat="1" applyFont="1" applyFill="1" applyBorder="1" applyAlignment="1">
      <alignment horizontal="left" vertical="top" wrapText="1"/>
    </xf>
    <xf numFmtId="170" fontId="17" fillId="5" borderId="7" xfId="0" applyNumberFormat="1" applyFont="1" applyFill="1" applyBorder="1" applyAlignment="1">
      <alignment horizontal="left" vertical="top" wrapText="1"/>
    </xf>
    <xf numFmtId="170" fontId="17" fillId="5" borderId="8" xfId="0" applyNumberFormat="1" applyFont="1" applyFill="1" applyBorder="1" applyAlignment="1">
      <alignment horizontal="left" vertical="top" wrapText="1"/>
    </xf>
    <xf numFmtId="172" fontId="17" fillId="5" borderId="8" xfId="0" applyNumberFormat="1" applyFont="1" applyFill="1" applyBorder="1" applyAlignment="1">
      <alignment horizontal="left" vertical="top" wrapText="1"/>
    </xf>
    <xf numFmtId="170" fontId="17" fillId="5" borderId="6" xfId="0" applyNumberFormat="1" applyFont="1" applyFill="1" applyBorder="1" applyAlignment="1">
      <alignment horizontal="left" vertical="top" wrapText="1"/>
    </xf>
    <xf numFmtId="170" fontId="17" fillId="5" borderId="9" xfId="0" applyNumberFormat="1" applyFont="1" applyFill="1" applyBorder="1" applyAlignment="1">
      <alignment horizontal="left" vertical="top" wrapText="1"/>
    </xf>
    <xf numFmtId="172" fontId="17" fillId="5" borderId="9" xfId="0" applyNumberFormat="1" applyFont="1" applyFill="1" applyBorder="1" applyAlignment="1">
      <alignment horizontal="left" vertical="top" wrapText="1"/>
    </xf>
    <xf numFmtId="170" fontId="17" fillId="5" borderId="10" xfId="0" applyNumberFormat="1" applyFont="1" applyFill="1" applyBorder="1" applyAlignment="1">
      <alignment horizontal="left" vertical="top" wrapText="1"/>
    </xf>
    <xf numFmtId="170" fontId="17" fillId="5" borderId="11" xfId="0" applyNumberFormat="1" applyFont="1" applyFill="1" applyBorder="1" applyAlignment="1">
      <alignment horizontal="left" vertical="top" wrapText="1"/>
    </xf>
    <xf numFmtId="170" fontId="17" fillId="5" borderId="7" xfId="0" applyNumberFormat="1" applyFont="1" applyFill="1" applyBorder="1" applyAlignment="1">
      <alignment horizontal="left" vertical="center" wrapText="1"/>
    </xf>
    <xf numFmtId="170" fontId="17" fillId="5" borderId="8" xfId="0" applyNumberFormat="1" applyFont="1" applyFill="1" applyBorder="1" applyAlignment="1">
      <alignment horizontal="left" vertical="center" wrapText="1"/>
    </xf>
    <xf numFmtId="172" fontId="17" fillId="5" borderId="8" xfId="0" applyNumberFormat="1" applyFont="1" applyFill="1" applyBorder="1" applyAlignment="1">
      <alignment horizontal="left" vertical="center" wrapText="1"/>
    </xf>
    <xf numFmtId="170" fontId="17" fillId="5" borderId="6" xfId="0" applyNumberFormat="1" applyFont="1" applyFill="1" applyBorder="1" applyAlignment="1">
      <alignment horizontal="left" vertical="center" wrapText="1"/>
    </xf>
    <xf numFmtId="170" fontId="17" fillId="5" borderId="9" xfId="0" applyNumberFormat="1" applyFont="1" applyFill="1" applyBorder="1" applyAlignment="1">
      <alignment horizontal="left" vertical="center" wrapText="1"/>
    </xf>
    <xf numFmtId="172" fontId="17" fillId="5" borderId="9" xfId="0" applyNumberFormat="1" applyFont="1" applyFill="1" applyBorder="1" applyAlignment="1">
      <alignment horizontal="left" vertical="center" wrapText="1"/>
    </xf>
    <xf numFmtId="170" fontId="17" fillId="5" borderId="10" xfId="0" applyNumberFormat="1" applyFont="1" applyFill="1" applyBorder="1" applyAlignment="1">
      <alignment horizontal="left" vertical="center" wrapText="1"/>
    </xf>
    <xf numFmtId="170" fontId="17" fillId="5" borderId="11" xfId="0" applyNumberFormat="1" applyFont="1" applyFill="1" applyBorder="1" applyAlignment="1">
      <alignment horizontal="left" vertical="center" wrapText="1"/>
    </xf>
    <xf numFmtId="0" fontId="17" fillId="5" borderId="7" xfId="0" applyNumberFormat="1" applyFont="1" applyFill="1" applyBorder="1" applyAlignment="1">
      <alignment horizontal="left" vertical="center" wrapText="1"/>
    </xf>
    <xf numFmtId="0" fontId="17" fillId="5" borderId="8" xfId="0" applyNumberFormat="1" applyFont="1" applyFill="1" applyBorder="1" applyAlignment="1">
      <alignment horizontal="left" vertical="center" wrapText="1"/>
    </xf>
    <xf numFmtId="0" fontId="17" fillId="5" borderId="8" xfId="0" applyNumberFormat="1" applyFont="1" applyFill="1" applyBorder="1" applyAlignment="1">
      <alignment horizontal="left" vertical="top" wrapText="1"/>
    </xf>
    <xf numFmtId="0" fontId="17" fillId="5" borderId="6" xfId="0" applyNumberFormat="1" applyFont="1" applyFill="1" applyBorder="1" applyAlignment="1">
      <alignment horizontal="left" vertical="center" wrapText="1"/>
    </xf>
    <xf numFmtId="0" fontId="17" fillId="5" borderId="9" xfId="0" applyNumberFormat="1" applyFont="1" applyFill="1" applyBorder="1" applyAlignment="1">
      <alignment horizontal="left" vertical="center" wrapText="1"/>
    </xf>
    <xf numFmtId="0" fontId="17" fillId="5" borderId="9" xfId="0" applyNumberFormat="1" applyFont="1" applyFill="1" applyBorder="1" applyAlignment="1">
      <alignment horizontal="left" vertical="top" wrapText="1"/>
    </xf>
    <xf numFmtId="0" fontId="17" fillId="5" borderId="10" xfId="0" applyNumberFormat="1" applyFont="1" applyFill="1" applyBorder="1" applyAlignment="1">
      <alignment horizontal="left" vertical="top" wrapText="1"/>
    </xf>
    <xf numFmtId="0" fontId="17" fillId="5" borderId="11" xfId="0" applyNumberFormat="1" applyFont="1" applyFill="1" applyBorder="1" applyAlignment="1">
      <alignment horizontal="left" vertical="top" wrapText="1"/>
    </xf>
    <xf numFmtId="3" fontId="3" fillId="0" borderId="1" xfId="0" applyNumberFormat="1" applyFont="1" applyBorder="1"/>
    <xf numFmtId="3" fontId="3" fillId="3" borderId="1" xfId="2" applyNumberFormat="1" applyFont="1" applyFill="1" applyBorder="1" applyAlignment="1">
      <alignment horizontal="right" wrapText="1"/>
    </xf>
    <xf numFmtId="3" fontId="3" fillId="0" borderId="1" xfId="2" applyNumberFormat="1" applyFont="1" applyBorder="1"/>
    <xf numFmtId="3" fontId="3" fillId="3" borderId="3" xfId="2" applyNumberFormat="1" applyFont="1" applyFill="1" applyBorder="1"/>
    <xf numFmtId="3" fontId="3" fillId="3" borderId="0" xfId="2" applyNumberFormat="1" applyFont="1" applyFill="1"/>
    <xf numFmtId="3" fontId="3" fillId="0" borderId="0" xfId="0" applyNumberFormat="1" applyFont="1"/>
    <xf numFmtId="3" fontId="3" fillId="3" borderId="4" xfId="2" applyNumberFormat="1" applyFont="1" applyFill="1" applyBorder="1"/>
    <xf numFmtId="3" fontId="3" fillId="3" borderId="4" xfId="2" applyNumberFormat="1" applyFont="1" applyFill="1" applyBorder="1" applyAlignment="1">
      <alignment horizontal="right" wrapText="1"/>
    </xf>
    <xf numFmtId="3" fontId="3" fillId="0" borderId="1" xfId="5" applyNumberFormat="1" applyFont="1" applyBorder="1"/>
    <xf numFmtId="3" fontId="3" fillId="0" borderId="1" xfId="8" applyNumberFormat="1" applyFont="1" applyBorder="1"/>
    <xf numFmtId="3" fontId="19" fillId="0" borderId="1" xfId="6" applyNumberFormat="1" applyFont="1" applyBorder="1"/>
    <xf numFmtId="3" fontId="3" fillId="0" borderId="3" xfId="0" applyNumberFormat="1" applyFont="1" applyBorder="1"/>
    <xf numFmtId="3" fontId="3" fillId="0" borderId="1" xfId="9" applyNumberFormat="1" applyFont="1" applyBorder="1"/>
    <xf numFmtId="3" fontId="3" fillId="0" borderId="1" xfId="11" applyNumberFormat="1" applyFont="1" applyBorder="1"/>
    <xf numFmtId="3" fontId="3" fillId="0" borderId="1" xfId="12" applyNumberFormat="1" applyFont="1" applyBorder="1"/>
    <xf numFmtId="3" fontId="3" fillId="0" borderId="1" xfId="13" applyNumberFormat="1" applyFont="1" applyBorder="1"/>
    <xf numFmtId="3" fontId="3" fillId="0" borderId="4" xfId="8" applyNumberFormat="1" applyFont="1" applyBorder="1"/>
    <xf numFmtId="3" fontId="1" fillId="0" borderId="1" xfId="12" applyNumberFormat="1" applyFont="1" applyBorder="1"/>
    <xf numFmtId="3" fontId="3" fillId="0" borderId="3" xfId="8" applyNumberFormat="1" applyFont="1" applyBorder="1"/>
    <xf numFmtId="3" fontId="0" fillId="3" borderId="0" xfId="0" applyNumberFormat="1" applyFill="1"/>
    <xf numFmtId="3" fontId="3" fillId="0" borderId="5" xfId="8" applyNumberFormat="1" applyFont="1" applyBorder="1"/>
    <xf numFmtId="0" fontId="0" fillId="3" borderId="0" xfId="0" applyFill="1" applyAlignment="1">
      <alignment horizontal="center"/>
    </xf>
    <xf numFmtId="0" fontId="2" fillId="3" borderId="0" xfId="2" applyFont="1" applyFill="1" applyBorder="1" applyAlignment="1"/>
  </cellXfs>
  <cellStyles count="17">
    <cellStyle name="Énfasis1" xfId="1" builtinId="29"/>
    <cellStyle name="Normal" xfId="0" builtinId="0"/>
    <cellStyle name="Normal 2" xfId="2"/>
    <cellStyle name="Normal 2 2" xfId="3"/>
    <cellStyle name="Normal 2 2 2" xfId="4"/>
    <cellStyle name="Normal 2 3" xfId="5"/>
    <cellStyle name="Normal 3" xfId="6"/>
    <cellStyle name="Normal 3 2" xfId="7"/>
    <cellStyle name="Normal 4" xfId="8"/>
    <cellStyle name="Normal 4 2" xfId="9"/>
    <cellStyle name="Normal 4 3" xfId="10"/>
    <cellStyle name="Normal 5" xfId="11"/>
    <cellStyle name="Normal 5 2" xfId="12"/>
    <cellStyle name="Normal 5 3" xfId="13"/>
    <cellStyle name="Normal 6" xfId="14"/>
    <cellStyle name="Normal 6 2" xfId="15"/>
    <cellStyle name="Normal 6 3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158750</xdr:rowOff>
    </xdr:from>
    <xdr:to>
      <xdr:col>4</xdr:col>
      <xdr:colOff>381000</xdr:colOff>
      <xdr:row>6</xdr:row>
      <xdr:rowOff>165100</xdr:rowOff>
    </xdr:to>
    <xdr:pic>
      <xdr:nvPicPr>
        <xdr:cNvPr id="2768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58750"/>
          <a:ext cx="2978150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508000</xdr:colOff>
      <xdr:row>7</xdr:row>
      <xdr:rowOff>0</xdr:rowOff>
    </xdr:to>
    <xdr:pic>
      <xdr:nvPicPr>
        <xdr:cNvPr id="27690" name="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271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1467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467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1569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1569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1670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1670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1772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1773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1875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1875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1977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977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2080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2080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508000</xdr:colOff>
      <xdr:row>6</xdr:row>
      <xdr:rowOff>165100</xdr:rowOff>
    </xdr:to>
    <xdr:pic>
      <xdr:nvPicPr>
        <xdr:cNvPr id="2182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2182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5815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311150</xdr:colOff>
      <xdr:row>6</xdr:row>
      <xdr:rowOff>165100</xdr:rowOff>
    </xdr:to>
    <xdr:pic>
      <xdr:nvPicPr>
        <xdr:cNvPr id="2284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565150</xdr:colOff>
      <xdr:row>7</xdr:row>
      <xdr:rowOff>0</xdr:rowOff>
    </xdr:to>
    <xdr:pic>
      <xdr:nvPicPr>
        <xdr:cNvPr id="2285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55000" y="158750"/>
          <a:ext cx="9842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158750</xdr:rowOff>
    </xdr:from>
    <xdr:to>
      <xdr:col>4</xdr:col>
      <xdr:colOff>381000</xdr:colOff>
      <xdr:row>6</xdr:row>
      <xdr:rowOff>165100</xdr:rowOff>
    </xdr:to>
    <xdr:pic>
      <xdr:nvPicPr>
        <xdr:cNvPr id="2674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58750"/>
          <a:ext cx="2978150" cy="1111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508000</xdr:colOff>
      <xdr:row>7</xdr:row>
      <xdr:rowOff>0</xdr:rowOff>
    </xdr:to>
    <xdr:pic>
      <xdr:nvPicPr>
        <xdr:cNvPr id="2674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271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4</xdr:col>
      <xdr:colOff>209550</xdr:colOff>
      <xdr:row>6</xdr:row>
      <xdr:rowOff>165100</xdr:rowOff>
    </xdr:to>
    <xdr:pic>
      <xdr:nvPicPr>
        <xdr:cNvPr id="25775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8067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412750</xdr:colOff>
      <xdr:row>7</xdr:row>
      <xdr:rowOff>0</xdr:rowOff>
    </xdr:to>
    <xdr:pic>
      <xdr:nvPicPr>
        <xdr:cNvPr id="25776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83185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2478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2479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2379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2379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10579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0580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1160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1602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1262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2624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0</xdr:row>
      <xdr:rowOff>139700</xdr:rowOff>
    </xdr:from>
    <xdr:to>
      <xdr:col>3</xdr:col>
      <xdr:colOff>558800</xdr:colOff>
      <xdr:row>6</xdr:row>
      <xdr:rowOff>165100</xdr:rowOff>
    </xdr:to>
    <xdr:pic>
      <xdr:nvPicPr>
        <xdr:cNvPr id="13647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0" y="139700"/>
          <a:ext cx="25654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222250</xdr:colOff>
      <xdr:row>0</xdr:row>
      <xdr:rowOff>158750</xdr:rowOff>
    </xdr:from>
    <xdr:to>
      <xdr:col>13</xdr:col>
      <xdr:colOff>571500</xdr:colOff>
      <xdr:row>7</xdr:row>
      <xdr:rowOff>0</xdr:rowOff>
    </xdr:to>
    <xdr:pic>
      <xdr:nvPicPr>
        <xdr:cNvPr id="13648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7350" y="158750"/>
          <a:ext cx="990600" cy="1130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tabSelected="1" topLeftCell="A4" workbookViewId="0">
      <selection activeCell="I19" sqref="I19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" width="11.453125" style="1"/>
    <col min="17" max="17" width="20.7265625" style="1" customWidth="1"/>
    <col min="18" max="16384" width="11.453125" style="1"/>
  </cols>
  <sheetData>
    <row r="1" spans="2:17" x14ac:dyDescent="0.35">
      <c r="B1" s="109"/>
      <c r="C1" s="109"/>
      <c r="D1" s="109"/>
    </row>
    <row r="2" spans="2:17" x14ac:dyDescent="0.35">
      <c r="B2" s="109"/>
      <c r="C2" s="109"/>
      <c r="D2" s="109"/>
    </row>
    <row r="3" spans="2:17" x14ac:dyDescent="0.35">
      <c r="B3" s="109"/>
      <c r="C3" s="109"/>
      <c r="D3" s="109"/>
    </row>
    <row r="4" spans="2:17" x14ac:dyDescent="0.35">
      <c r="B4" s="109"/>
      <c r="C4" s="109"/>
      <c r="D4" s="109"/>
    </row>
    <row r="5" spans="2:17" x14ac:dyDescent="0.35">
      <c r="B5" s="109"/>
      <c r="C5" s="109"/>
      <c r="D5" s="109"/>
    </row>
    <row r="6" spans="2:17" x14ac:dyDescent="0.35">
      <c r="B6" s="109"/>
      <c r="C6" s="109"/>
      <c r="D6" s="109"/>
    </row>
    <row r="10" spans="2:17" ht="15.5" x14ac:dyDescent="0.35">
      <c r="B10" s="110" t="s">
        <v>68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7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7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69</v>
      </c>
    </row>
    <row r="15" spans="2:17" x14ac:dyDescent="0.35">
      <c r="B15" s="2" t="s">
        <v>21</v>
      </c>
      <c r="C15" s="4">
        <v>452329</v>
      </c>
      <c r="D15" s="4">
        <v>453248</v>
      </c>
      <c r="E15" s="103">
        <f>D15+508</f>
        <v>453756</v>
      </c>
      <c r="F15" s="103">
        <f>E15+556</f>
        <v>454312</v>
      </c>
      <c r="G15" s="103">
        <f>F15+440</f>
        <v>454752</v>
      </c>
      <c r="H15" s="103">
        <f>G15+390</f>
        <v>455142</v>
      </c>
      <c r="I15" s="103">
        <f>H15+177</f>
        <v>455319</v>
      </c>
      <c r="J15" s="103"/>
      <c r="K15" s="93"/>
      <c r="L15" s="103"/>
      <c r="M15" s="102"/>
      <c r="N15" s="4"/>
      <c r="O15" s="108"/>
      <c r="P15" s="107"/>
      <c r="Q15" s="107"/>
    </row>
    <row r="16" spans="2:17" x14ac:dyDescent="0.35">
      <c r="B16" s="2" t="s">
        <v>22</v>
      </c>
      <c r="C16" s="4">
        <v>47171</v>
      </c>
      <c r="D16" s="4">
        <v>47203</v>
      </c>
      <c r="E16" s="103">
        <f>D16+11</f>
        <v>47214</v>
      </c>
      <c r="F16" s="103">
        <f>E16+26</f>
        <v>47240</v>
      </c>
      <c r="G16" s="103">
        <f>F16+5</f>
        <v>47245</v>
      </c>
      <c r="H16" s="103">
        <f>G16+34</f>
        <v>47279</v>
      </c>
      <c r="I16" s="103">
        <f>H16+25</f>
        <v>47304</v>
      </c>
      <c r="J16" s="103"/>
      <c r="K16" s="106"/>
      <c r="L16" s="103"/>
      <c r="M16" s="102"/>
      <c r="N16" s="4"/>
      <c r="O16" s="108"/>
      <c r="P16" s="107"/>
      <c r="Q16" s="107"/>
    </row>
    <row r="17" spans="2:17" x14ac:dyDescent="0.35">
      <c r="B17" s="2" t="s">
        <v>23</v>
      </c>
      <c r="C17" s="4">
        <v>66658</v>
      </c>
      <c r="D17" s="4">
        <v>66687</v>
      </c>
      <c r="E17" s="103">
        <f>D17+45</f>
        <v>66732</v>
      </c>
      <c r="F17" s="103">
        <f>E17+57</f>
        <v>66789</v>
      </c>
      <c r="G17" s="103">
        <f>F17+44</f>
        <v>66833</v>
      </c>
      <c r="H17" s="103">
        <f>G17+19</f>
        <v>66852</v>
      </c>
      <c r="I17" s="103">
        <f>H17+13</f>
        <v>66865</v>
      </c>
      <c r="J17" s="103"/>
      <c r="K17" s="106"/>
      <c r="L17" s="103"/>
      <c r="M17" s="102"/>
      <c r="N17" s="4"/>
      <c r="O17" s="108"/>
      <c r="P17" s="107"/>
      <c r="Q17" s="107"/>
    </row>
    <row r="18" spans="2:17" x14ac:dyDescent="0.35">
      <c r="B18" s="2" t="s">
        <v>24</v>
      </c>
      <c r="C18" s="4">
        <v>1946</v>
      </c>
      <c r="D18" s="4">
        <v>1948</v>
      </c>
      <c r="E18" s="103">
        <f>D18+2</f>
        <v>1950</v>
      </c>
      <c r="F18" s="103">
        <f>E18+2</f>
        <v>1952</v>
      </c>
      <c r="G18" s="103">
        <f>F18+2</f>
        <v>1954</v>
      </c>
      <c r="H18" s="103">
        <f>G18+2</f>
        <v>1956</v>
      </c>
      <c r="I18" s="103">
        <f>H18+2</f>
        <v>1958</v>
      </c>
      <c r="J18" s="103"/>
      <c r="K18" s="106"/>
      <c r="L18" s="103"/>
      <c r="M18" s="102"/>
      <c r="N18" s="4"/>
      <c r="O18" s="108"/>
      <c r="P18" s="107"/>
      <c r="Q18" s="107"/>
    </row>
    <row r="19" spans="2:17" x14ac:dyDescent="0.35">
      <c r="B19" s="2" t="s">
        <v>25</v>
      </c>
      <c r="C19" s="4">
        <v>6137</v>
      </c>
      <c r="D19" s="4">
        <v>6143</v>
      </c>
      <c r="E19" s="103">
        <f>D19+6</f>
        <v>6149</v>
      </c>
      <c r="F19" s="103">
        <f>E19+4</f>
        <v>6153</v>
      </c>
      <c r="G19" s="103">
        <f>F19+7</f>
        <v>6160</v>
      </c>
      <c r="H19" s="103">
        <f>G19+4</f>
        <v>6164</v>
      </c>
      <c r="I19" s="103">
        <f>H19+4</f>
        <v>6168</v>
      </c>
      <c r="J19" s="103"/>
      <c r="K19" s="106"/>
      <c r="L19" s="103"/>
      <c r="M19" s="102"/>
      <c r="N19" s="4"/>
      <c r="O19" s="108"/>
      <c r="P19" s="107"/>
      <c r="Q19" s="107"/>
    </row>
    <row r="20" spans="2:17" ht="14.25" customHeight="1" x14ac:dyDescent="0.35">
      <c r="B20" s="2" t="s">
        <v>26</v>
      </c>
      <c r="C20" s="4">
        <v>79218</v>
      </c>
      <c r="D20" s="4">
        <v>79393</v>
      </c>
      <c r="E20" s="103">
        <f>D20+53</f>
        <v>79446</v>
      </c>
      <c r="F20" s="103">
        <f>E20+84</f>
        <v>79530</v>
      </c>
      <c r="G20" s="103">
        <f>F20+37</f>
        <v>79567</v>
      </c>
      <c r="H20" s="103">
        <f>G20+31</f>
        <v>79598</v>
      </c>
      <c r="I20" s="103">
        <f>H20+33</f>
        <v>79631</v>
      </c>
      <c r="J20" s="103"/>
      <c r="K20" s="106"/>
      <c r="L20" s="103"/>
      <c r="M20" s="102"/>
      <c r="N20" s="4"/>
      <c r="O20" s="108"/>
      <c r="P20" s="107"/>
      <c r="Q20" s="107"/>
    </row>
    <row r="21" spans="2:17" x14ac:dyDescent="0.35">
      <c r="B21" s="2" t="s">
        <v>27</v>
      </c>
      <c r="C21" s="4">
        <v>27639</v>
      </c>
      <c r="D21" s="4">
        <v>27753</v>
      </c>
      <c r="E21" s="103">
        <f>D21+128</f>
        <v>27881</v>
      </c>
      <c r="F21" s="103">
        <f>E21+129</f>
        <v>28010</v>
      </c>
      <c r="G21" s="103">
        <f>F21+135</f>
        <v>28145</v>
      </c>
      <c r="H21" s="103">
        <f>G21+127</f>
        <v>28272</v>
      </c>
      <c r="I21" s="103">
        <f>H21+96</f>
        <v>28368</v>
      </c>
      <c r="J21" s="103"/>
      <c r="K21" s="106"/>
      <c r="L21" s="103"/>
      <c r="M21" s="102"/>
      <c r="N21" s="4"/>
      <c r="O21" s="108"/>
      <c r="P21" s="107"/>
      <c r="Q21" s="107"/>
    </row>
    <row r="22" spans="2:17" x14ac:dyDescent="0.35">
      <c r="B22" s="2" t="s">
        <v>28</v>
      </c>
      <c r="C22" s="4">
        <v>17197</v>
      </c>
      <c r="D22" s="4">
        <v>17217</v>
      </c>
      <c r="E22" s="103">
        <f>D22+66</f>
        <v>17283</v>
      </c>
      <c r="F22" s="103">
        <f>E22+74</f>
        <v>17357</v>
      </c>
      <c r="G22" s="103">
        <f>F22+48</f>
        <v>17405</v>
      </c>
      <c r="H22" s="103">
        <f>G22+105</f>
        <v>17510</v>
      </c>
      <c r="I22" s="103">
        <f>H22+63</f>
        <v>17573</v>
      </c>
      <c r="J22" s="103"/>
      <c r="K22" s="106"/>
      <c r="L22" s="103"/>
      <c r="M22" s="102"/>
      <c r="N22" s="4"/>
      <c r="O22" s="108"/>
      <c r="P22" s="107"/>
      <c r="Q22" s="107"/>
    </row>
    <row r="23" spans="2:17" ht="15" customHeight="1" x14ac:dyDescent="0.35">
      <c r="B23" s="2" t="s">
        <v>30</v>
      </c>
      <c r="C23" s="4">
        <v>870</v>
      </c>
      <c r="D23" s="4">
        <v>874</v>
      </c>
      <c r="E23" s="103">
        <f>D23+5</f>
        <v>879</v>
      </c>
      <c r="F23" s="103">
        <f>E23+4</f>
        <v>883</v>
      </c>
      <c r="G23" s="103">
        <f>F23+4</f>
        <v>887</v>
      </c>
      <c r="H23" s="103">
        <f>G23+4</f>
        <v>891</v>
      </c>
      <c r="I23" s="103">
        <f>H23+4</f>
        <v>895</v>
      </c>
      <c r="J23" s="103"/>
      <c r="K23" s="106"/>
      <c r="L23" s="103"/>
      <c r="M23" s="102"/>
      <c r="N23" s="4"/>
      <c r="O23" s="108"/>
      <c r="P23" s="107"/>
      <c r="Q23" s="107"/>
    </row>
    <row r="24" spans="2:17" ht="15" customHeight="1" x14ac:dyDescent="0.35">
      <c r="B24" s="2" t="s">
        <v>29</v>
      </c>
      <c r="C24" s="4">
        <v>1239</v>
      </c>
      <c r="D24" s="4">
        <v>1241</v>
      </c>
      <c r="E24" s="103">
        <f>D24+2</f>
        <v>1243</v>
      </c>
      <c r="F24" s="103">
        <f>E24+2</f>
        <v>1245</v>
      </c>
      <c r="G24" s="103">
        <f>F24+2</f>
        <v>1247</v>
      </c>
      <c r="H24" s="103">
        <f>G24+2</f>
        <v>1249</v>
      </c>
      <c r="I24" s="103">
        <f>H24+2</f>
        <v>1251</v>
      </c>
      <c r="J24" s="103"/>
      <c r="K24" s="106"/>
      <c r="L24" s="103"/>
      <c r="M24" s="102"/>
      <c r="N24" s="4"/>
      <c r="O24" s="108"/>
      <c r="P24" s="107"/>
      <c r="Q24" s="107"/>
    </row>
    <row r="25" spans="2:17" x14ac:dyDescent="0.35">
      <c r="B25" s="3" t="s">
        <v>13</v>
      </c>
      <c r="C25" s="4">
        <f t="shared" ref="C25:J25" si="0">SUM(C15:C24)</f>
        <v>700404</v>
      </c>
      <c r="D25" s="4">
        <f t="shared" si="0"/>
        <v>701707</v>
      </c>
      <c r="E25" s="4">
        <f t="shared" si="0"/>
        <v>702533</v>
      </c>
      <c r="F25" s="4">
        <f t="shared" si="0"/>
        <v>703471</v>
      </c>
      <c r="G25" s="102">
        <f t="shared" si="0"/>
        <v>704195</v>
      </c>
      <c r="H25" s="102">
        <f t="shared" si="0"/>
        <v>704913</v>
      </c>
      <c r="I25" s="102">
        <f t="shared" si="0"/>
        <v>705332</v>
      </c>
      <c r="J25" s="102">
        <f t="shared" si="0"/>
        <v>0</v>
      </c>
      <c r="K25" s="102">
        <f>SUM(K15:K24)</f>
        <v>0</v>
      </c>
      <c r="L25" s="105">
        <f>SUM(L15:L24)</f>
        <v>0</v>
      </c>
      <c r="M25" s="105">
        <f>SUM(M15:M24)</f>
        <v>0</v>
      </c>
      <c r="N25" s="101">
        <f>SUM(N15:N24)</f>
        <v>0</v>
      </c>
      <c r="O25" s="108">
        <f>SUM(C25:N25)</f>
        <v>4922555</v>
      </c>
      <c r="P25" s="107"/>
      <c r="Q25" s="107"/>
    </row>
    <row r="26" spans="2:17" x14ac:dyDescent="0.35">
      <c r="D26" s="107"/>
      <c r="E26" s="107"/>
    </row>
    <row r="27" spans="2:17" x14ac:dyDescent="0.35">
      <c r="D27" s="107"/>
      <c r="E27" s="107"/>
      <c r="F27" s="107"/>
      <c r="G27" s="107"/>
      <c r="H27" s="107"/>
      <c r="I27" s="107"/>
      <c r="J27" s="107"/>
      <c r="K27" s="107"/>
      <c r="L27" s="107"/>
    </row>
    <row r="29" spans="2:17" x14ac:dyDescent="0.35">
      <c r="C29" s="107"/>
      <c r="F29" s="107"/>
    </row>
    <row r="30" spans="2:17" x14ac:dyDescent="0.35">
      <c r="C30" s="107"/>
    </row>
    <row r="31" spans="2:17" x14ac:dyDescent="0.35">
      <c r="C31" s="107"/>
    </row>
    <row r="32" spans="2:17" x14ac:dyDescent="0.35">
      <c r="C32" s="107"/>
    </row>
    <row r="33" spans="3:3" x14ac:dyDescent="0.35">
      <c r="C33" s="107"/>
    </row>
    <row r="34" spans="3:3" x14ac:dyDescent="0.35">
      <c r="C34" s="107"/>
    </row>
    <row r="35" spans="3:3" x14ac:dyDescent="0.35">
      <c r="C35" s="107"/>
    </row>
    <row r="36" spans="3:3" x14ac:dyDescent="0.35">
      <c r="C36" s="107"/>
    </row>
    <row r="37" spans="3:3" x14ac:dyDescent="0.35">
      <c r="C37" s="107"/>
    </row>
    <row r="38" spans="3:3" x14ac:dyDescent="0.35">
      <c r="C38" s="107"/>
    </row>
  </sheetData>
  <mergeCells count="3">
    <mergeCell ref="B1:D6"/>
    <mergeCell ref="B10:N10"/>
    <mergeCell ref="B12:N12"/>
  </mergeCells>
  <pageMargins left="0.7" right="0.7" top="0.75" bottom="0.75" header="0.3" footer="0.3"/>
  <pageSetup paperSize="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N27" sqref="N27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17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80">
        <v>372.82400000000001</v>
      </c>
      <c r="D15" s="80">
        <v>373.834</v>
      </c>
      <c r="E15" s="80">
        <v>374.89800000000002</v>
      </c>
      <c r="F15" s="80">
        <v>375.70100000000002</v>
      </c>
      <c r="G15" s="80">
        <v>376.24799999999999</v>
      </c>
      <c r="H15" s="80">
        <v>377.01900000000001</v>
      </c>
      <c r="I15" s="80">
        <v>378.13099999999997</v>
      </c>
      <c r="J15" s="80">
        <v>379.50700000000001</v>
      </c>
      <c r="K15" s="80">
        <v>380.6</v>
      </c>
      <c r="L15" s="80">
        <v>381.75700000000001</v>
      </c>
      <c r="M15" s="80">
        <v>382.80799999999999</v>
      </c>
      <c r="N15" s="83">
        <v>383.892</v>
      </c>
    </row>
    <row r="16" spans="2:14" x14ac:dyDescent="0.35">
      <c r="B16" s="2" t="s">
        <v>22</v>
      </c>
      <c r="C16" s="81">
        <v>44.014000000000003</v>
      </c>
      <c r="D16" s="81">
        <v>44.03</v>
      </c>
      <c r="E16" s="81">
        <v>44.075000000000003</v>
      </c>
      <c r="F16" s="81">
        <v>44.104999999999997</v>
      </c>
      <c r="G16" s="81">
        <v>44.13</v>
      </c>
      <c r="H16" s="81">
        <v>44.148000000000003</v>
      </c>
      <c r="I16" s="81">
        <v>44.17</v>
      </c>
      <c r="J16" s="81">
        <v>44.2</v>
      </c>
      <c r="K16" s="81">
        <v>44.241999999999997</v>
      </c>
      <c r="L16" s="81">
        <v>44.344999999999999</v>
      </c>
      <c r="M16" s="81">
        <v>44.42</v>
      </c>
      <c r="N16" s="84">
        <v>44.51</v>
      </c>
    </row>
    <row r="17" spans="2:14" x14ac:dyDescent="0.35">
      <c r="B17" s="2" t="s">
        <v>23</v>
      </c>
      <c r="C17" s="81">
        <v>60.005000000000003</v>
      </c>
      <c r="D17" s="81">
        <v>60.064</v>
      </c>
      <c r="E17" s="81">
        <v>60.109000000000002</v>
      </c>
      <c r="F17" s="81">
        <v>60.152000000000001</v>
      </c>
      <c r="G17" s="81">
        <v>60.195999999999998</v>
      </c>
      <c r="H17" s="81">
        <v>60.234999999999999</v>
      </c>
      <c r="I17" s="81">
        <v>60.28</v>
      </c>
      <c r="J17" s="81">
        <v>60.326999999999998</v>
      </c>
      <c r="K17" s="81">
        <v>60.368000000000002</v>
      </c>
      <c r="L17" s="81">
        <v>60.417000000000002</v>
      </c>
      <c r="M17" s="81">
        <v>60.491999999999997</v>
      </c>
      <c r="N17" s="84">
        <v>60.557000000000002</v>
      </c>
    </row>
    <row r="18" spans="2:14" x14ac:dyDescent="0.35">
      <c r="B18" s="2" t="s">
        <v>24</v>
      </c>
      <c r="C18" s="81">
        <v>1.609</v>
      </c>
      <c r="D18" s="81">
        <v>1.6120000000000001</v>
      </c>
      <c r="E18" s="81">
        <v>1.615</v>
      </c>
      <c r="F18" s="81">
        <v>1.6180000000000001</v>
      </c>
      <c r="G18" s="81">
        <v>1.6220000000000001</v>
      </c>
      <c r="H18" s="81">
        <v>1.625</v>
      </c>
      <c r="I18" s="81">
        <v>1.6279999999999999</v>
      </c>
      <c r="J18" s="81">
        <v>1.631</v>
      </c>
      <c r="K18" s="81">
        <v>1.6339999999999999</v>
      </c>
      <c r="L18" s="81">
        <v>1.637</v>
      </c>
      <c r="M18" s="81">
        <v>1.64</v>
      </c>
      <c r="N18" s="84">
        <v>1.643</v>
      </c>
    </row>
    <row r="19" spans="2:14" x14ac:dyDescent="0.35">
      <c r="B19" s="2" t="s">
        <v>25</v>
      </c>
      <c r="C19" s="81">
        <v>4.968</v>
      </c>
      <c r="D19" s="81">
        <v>4.9909999999999997</v>
      </c>
      <c r="E19" s="81">
        <v>5.0190000000000001</v>
      </c>
      <c r="F19" s="81">
        <v>5.0350000000000001</v>
      </c>
      <c r="G19" s="81">
        <v>5.0449999999999999</v>
      </c>
      <c r="H19" s="81">
        <v>5.0549999999999997</v>
      </c>
      <c r="I19" s="81">
        <v>5.0650000000000004</v>
      </c>
      <c r="J19" s="81">
        <v>5.07</v>
      </c>
      <c r="K19" s="81">
        <v>5.0789999999999997</v>
      </c>
      <c r="L19" s="81">
        <v>5.0860000000000003</v>
      </c>
      <c r="M19" s="81">
        <v>5.09</v>
      </c>
      <c r="N19" s="84">
        <v>5.0970000000000004</v>
      </c>
    </row>
    <row r="20" spans="2:14" x14ac:dyDescent="0.35">
      <c r="B20" s="2" t="s">
        <v>26</v>
      </c>
      <c r="C20" s="81">
        <v>68.287000000000006</v>
      </c>
      <c r="D20" s="81">
        <v>68.34</v>
      </c>
      <c r="E20" s="81">
        <v>68.402000000000001</v>
      </c>
      <c r="F20" s="81">
        <v>68.474000000000004</v>
      </c>
      <c r="G20" s="81">
        <v>68.536000000000001</v>
      </c>
      <c r="H20" s="81">
        <v>68.584000000000003</v>
      </c>
      <c r="I20" s="81">
        <v>68.643000000000001</v>
      </c>
      <c r="J20" s="81">
        <v>68.718999999999994</v>
      </c>
      <c r="K20" s="81">
        <v>68.787999999999997</v>
      </c>
      <c r="L20" s="81">
        <v>68.876999999999995</v>
      </c>
      <c r="M20" s="81">
        <v>68.941000000000003</v>
      </c>
      <c r="N20" s="84">
        <v>68.984999999999999</v>
      </c>
    </row>
    <row r="21" spans="2:14" x14ac:dyDescent="0.35">
      <c r="B21" s="2" t="s">
        <v>27</v>
      </c>
      <c r="C21" s="82">
        <v>24.943000000000001</v>
      </c>
      <c r="D21" s="82">
        <v>24.959</v>
      </c>
      <c r="E21" s="82">
        <v>25.001000000000001</v>
      </c>
      <c r="F21" s="82">
        <v>25.023</v>
      </c>
      <c r="G21" s="82">
        <v>25.032</v>
      </c>
      <c r="H21" s="82">
        <v>25.056000000000001</v>
      </c>
      <c r="I21" s="82">
        <v>25.073</v>
      </c>
      <c r="J21" s="82">
        <v>25.094999999999999</v>
      </c>
      <c r="K21" s="82">
        <v>25.138000000000002</v>
      </c>
      <c r="L21" s="82">
        <v>25.17</v>
      </c>
      <c r="M21" s="82">
        <v>25.222000000000001</v>
      </c>
      <c r="N21" s="85">
        <v>25.245999999999999</v>
      </c>
    </row>
    <row r="22" spans="2:14" x14ac:dyDescent="0.35">
      <c r="B22" s="2" t="s">
        <v>62</v>
      </c>
      <c r="C22" s="82">
        <v>10.382</v>
      </c>
      <c r="D22" s="82">
        <v>10.417</v>
      </c>
      <c r="E22" s="82">
        <v>10.455</v>
      </c>
      <c r="F22" s="82">
        <v>10.496</v>
      </c>
      <c r="G22" s="82">
        <v>10.544</v>
      </c>
      <c r="H22" s="82">
        <v>10.567</v>
      </c>
      <c r="I22" s="82">
        <v>10.582000000000001</v>
      </c>
      <c r="J22" s="82">
        <v>10.621</v>
      </c>
      <c r="K22" s="82">
        <v>10.664999999999999</v>
      </c>
      <c r="L22" s="82">
        <v>10.708</v>
      </c>
      <c r="M22" s="82">
        <v>10.73</v>
      </c>
      <c r="N22" s="85">
        <v>10.746</v>
      </c>
    </row>
    <row r="23" spans="2:14" x14ac:dyDescent="0.35">
      <c r="B23" s="2" t="s">
        <v>30</v>
      </c>
      <c r="C23" s="82">
        <v>448</v>
      </c>
      <c r="D23" s="82">
        <v>452</v>
      </c>
      <c r="E23" s="82">
        <v>456</v>
      </c>
      <c r="F23" s="82">
        <v>460</v>
      </c>
      <c r="G23" s="82">
        <v>464</v>
      </c>
      <c r="H23" s="82">
        <v>468</v>
      </c>
      <c r="I23" s="82">
        <v>472</v>
      </c>
      <c r="J23" s="82">
        <v>476</v>
      </c>
      <c r="K23" s="82">
        <v>480</v>
      </c>
      <c r="L23" s="82">
        <v>484</v>
      </c>
      <c r="M23" s="82">
        <v>488</v>
      </c>
      <c r="N23" s="85">
        <v>492</v>
      </c>
    </row>
    <row r="24" spans="2:14" x14ac:dyDescent="0.35">
      <c r="B24" s="2" t="s">
        <v>29</v>
      </c>
      <c r="C24" s="82">
        <v>306</v>
      </c>
      <c r="D24" s="82">
        <v>309</v>
      </c>
      <c r="E24" s="82">
        <v>312</v>
      </c>
      <c r="F24" s="82">
        <v>314</v>
      </c>
      <c r="G24" s="82">
        <v>317</v>
      </c>
      <c r="H24" s="82">
        <v>348</v>
      </c>
      <c r="I24" s="82">
        <v>370</v>
      </c>
      <c r="J24" s="82">
        <v>387</v>
      </c>
      <c r="K24" s="82">
        <v>389</v>
      </c>
      <c r="L24" s="82">
        <v>397</v>
      </c>
      <c r="M24" s="82">
        <v>399</v>
      </c>
      <c r="N24" s="85">
        <v>401</v>
      </c>
    </row>
    <row r="25" spans="2:14" x14ac:dyDescent="0.35">
      <c r="B25" s="3" t="s">
        <v>13</v>
      </c>
      <c r="C25" s="86">
        <v>587.78599999999994</v>
      </c>
      <c r="D25" s="86">
        <v>589.00800000000004</v>
      </c>
      <c r="E25" s="86">
        <v>590.34199999999998</v>
      </c>
      <c r="F25" s="86">
        <v>591.37800000000004</v>
      </c>
      <c r="G25" s="86">
        <v>592.13400000000001</v>
      </c>
      <c r="H25" s="86">
        <v>593.10500000000002</v>
      </c>
      <c r="I25" s="86">
        <v>594.41399999999999</v>
      </c>
      <c r="J25" s="86">
        <v>596.03300000000002</v>
      </c>
      <c r="K25" s="86">
        <v>597.38300000000004</v>
      </c>
      <c r="L25" s="86">
        <v>598.87800000000004</v>
      </c>
      <c r="M25" s="86">
        <v>600.23</v>
      </c>
      <c r="N25" s="87">
        <v>601.56899999999996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S12" sqref="S12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18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28">
        <v>363.35199999999998</v>
      </c>
      <c r="D15" s="28">
        <v>363.726</v>
      </c>
      <c r="E15" s="28">
        <v>364.40600000000001</v>
      </c>
      <c r="F15" s="28">
        <v>364.81</v>
      </c>
      <c r="G15" s="28">
        <v>365.25900000000001</v>
      </c>
      <c r="H15" s="28">
        <v>365.887</v>
      </c>
      <c r="I15" s="28">
        <v>366.74200000000002</v>
      </c>
      <c r="J15" s="28">
        <v>367.40600000000001</v>
      </c>
      <c r="K15" s="28">
        <v>368.38</v>
      </c>
      <c r="L15" s="28">
        <v>369.74700000000001</v>
      </c>
      <c r="M15" s="28">
        <v>371.10300000000001</v>
      </c>
      <c r="N15" s="18">
        <v>371.86399999999998</v>
      </c>
    </row>
    <row r="16" spans="2:14" x14ac:dyDescent="0.35">
      <c r="B16" s="2" t="s">
        <v>22</v>
      </c>
      <c r="C16" s="27">
        <v>42.366999999999997</v>
      </c>
      <c r="D16" s="27">
        <v>42.481000000000002</v>
      </c>
      <c r="E16" s="27">
        <v>42.533000000000001</v>
      </c>
      <c r="F16" s="27">
        <v>42.561</v>
      </c>
      <c r="G16" s="27">
        <v>42.612000000000002</v>
      </c>
      <c r="H16" s="27">
        <v>42.811</v>
      </c>
      <c r="I16" s="27">
        <v>43.1</v>
      </c>
      <c r="J16" s="27">
        <v>43.241999999999997</v>
      </c>
      <c r="K16" s="27">
        <v>43.438000000000002</v>
      </c>
      <c r="L16" s="27">
        <v>43.701000000000001</v>
      </c>
      <c r="M16" s="27">
        <v>43.901000000000003</v>
      </c>
      <c r="N16" s="17">
        <v>43.963999999999999</v>
      </c>
    </row>
    <row r="17" spans="2:14" x14ac:dyDescent="0.35">
      <c r="B17" s="2" t="s">
        <v>23</v>
      </c>
      <c r="C17" s="27">
        <v>57.75</v>
      </c>
      <c r="D17" s="27">
        <v>57.902000000000001</v>
      </c>
      <c r="E17" s="27">
        <v>58.131</v>
      </c>
      <c r="F17" s="27">
        <v>58.292000000000002</v>
      </c>
      <c r="G17" s="27">
        <v>58.526000000000003</v>
      </c>
      <c r="H17" s="27">
        <v>58.709000000000003</v>
      </c>
      <c r="I17" s="27">
        <v>58.94</v>
      </c>
      <c r="J17" s="27">
        <v>59.07</v>
      </c>
      <c r="K17" s="27">
        <v>59.26</v>
      </c>
      <c r="L17" s="27">
        <v>59.514000000000003</v>
      </c>
      <c r="M17" s="27">
        <v>59.773000000000003</v>
      </c>
      <c r="N17" s="17">
        <v>59.886000000000003</v>
      </c>
    </row>
    <row r="18" spans="2:14" x14ac:dyDescent="0.35">
      <c r="B18" s="2" t="s">
        <v>24</v>
      </c>
      <c r="C18" s="27">
        <v>1.571</v>
      </c>
      <c r="D18" s="27">
        <v>1.575</v>
      </c>
      <c r="E18" s="27">
        <v>1.5780000000000001</v>
      </c>
      <c r="F18" s="27">
        <v>1.58</v>
      </c>
      <c r="G18" s="27">
        <v>1.583</v>
      </c>
      <c r="H18" s="27">
        <v>1.5860000000000001</v>
      </c>
      <c r="I18" s="27">
        <v>1.589</v>
      </c>
      <c r="J18" s="27">
        <v>1.5920000000000001</v>
      </c>
      <c r="K18" s="27">
        <v>1.597</v>
      </c>
      <c r="L18" s="27">
        <v>1.6</v>
      </c>
      <c r="M18" s="27">
        <v>1.603</v>
      </c>
      <c r="N18" s="17">
        <v>1.6060000000000001</v>
      </c>
    </row>
    <row r="19" spans="2:14" x14ac:dyDescent="0.35">
      <c r="B19" s="2" t="s">
        <v>25</v>
      </c>
      <c r="C19" s="27">
        <v>4.726</v>
      </c>
      <c r="D19" s="27">
        <v>4.74</v>
      </c>
      <c r="E19" s="27">
        <v>4.75</v>
      </c>
      <c r="F19" s="27">
        <v>4.7569999999999997</v>
      </c>
      <c r="G19" s="27">
        <v>4.766</v>
      </c>
      <c r="H19" s="27">
        <v>4.7850000000000001</v>
      </c>
      <c r="I19" s="27">
        <v>4.8040000000000003</v>
      </c>
      <c r="J19" s="27">
        <v>4.8140000000000001</v>
      </c>
      <c r="K19" s="27">
        <v>4.8499999999999996</v>
      </c>
      <c r="L19" s="27">
        <v>4.8860000000000001</v>
      </c>
      <c r="M19" s="27">
        <v>4.923</v>
      </c>
      <c r="N19" s="17">
        <v>4.9480000000000004</v>
      </c>
    </row>
    <row r="20" spans="2:14" x14ac:dyDescent="0.35">
      <c r="B20" s="2" t="s">
        <v>26</v>
      </c>
      <c r="C20" s="27">
        <v>67.667000000000002</v>
      </c>
      <c r="D20" s="27">
        <v>67.688999999999993</v>
      </c>
      <c r="E20" s="27">
        <v>67.713999999999999</v>
      </c>
      <c r="F20" s="27">
        <v>67.736000000000004</v>
      </c>
      <c r="G20" s="27">
        <v>67.766999999999996</v>
      </c>
      <c r="H20" s="27">
        <v>67.817999999999998</v>
      </c>
      <c r="I20" s="27">
        <v>67.89</v>
      </c>
      <c r="J20" s="27">
        <v>67.968999999999994</v>
      </c>
      <c r="K20" s="27">
        <v>68.036000000000001</v>
      </c>
      <c r="L20" s="27">
        <v>68.128</v>
      </c>
      <c r="M20" s="27">
        <v>68.198999999999998</v>
      </c>
      <c r="N20" s="17">
        <v>68.251000000000005</v>
      </c>
    </row>
    <row r="21" spans="2:14" x14ac:dyDescent="0.35">
      <c r="B21" s="2" t="s">
        <v>27</v>
      </c>
      <c r="C21" s="27">
        <v>24.562999999999999</v>
      </c>
      <c r="D21" s="27">
        <v>24.62</v>
      </c>
      <c r="E21" s="27">
        <v>24.681999999999999</v>
      </c>
      <c r="F21" s="27">
        <v>24.742999999999999</v>
      </c>
      <c r="G21" s="27">
        <v>24.76</v>
      </c>
      <c r="H21" s="27">
        <v>24.768999999999998</v>
      </c>
      <c r="I21" s="27">
        <v>24.780999999999999</v>
      </c>
      <c r="J21" s="27">
        <v>24.838000000000001</v>
      </c>
      <c r="K21" s="27">
        <v>24.866</v>
      </c>
      <c r="L21" s="27">
        <v>24.899000000000001</v>
      </c>
      <c r="M21" s="27">
        <v>24.931000000000001</v>
      </c>
      <c r="N21" s="17">
        <v>24.939</v>
      </c>
    </row>
    <row r="22" spans="2:14" x14ac:dyDescent="0.35">
      <c r="B22" s="2" t="s">
        <v>28</v>
      </c>
      <c r="C22" s="27">
        <v>9.891</v>
      </c>
      <c r="D22" s="27">
        <v>9.9280000000000008</v>
      </c>
      <c r="E22" s="27">
        <v>9.9710000000000001</v>
      </c>
      <c r="F22" s="27">
        <v>10.013999999999999</v>
      </c>
      <c r="G22" s="27">
        <v>10.057</v>
      </c>
      <c r="H22" s="27">
        <v>10.077</v>
      </c>
      <c r="I22" s="27">
        <v>10.089</v>
      </c>
      <c r="J22" s="27">
        <v>10.135</v>
      </c>
      <c r="K22" s="27">
        <v>10.223000000000001</v>
      </c>
      <c r="L22" s="27">
        <v>10.292</v>
      </c>
      <c r="M22" s="27">
        <v>10.337999999999999</v>
      </c>
      <c r="N22" s="17">
        <v>10.355</v>
      </c>
    </row>
    <row r="23" spans="2:14" x14ac:dyDescent="0.35">
      <c r="B23" s="2" t="s">
        <v>30</v>
      </c>
      <c r="C23" s="29">
        <v>393</v>
      </c>
      <c r="D23" s="29">
        <v>398</v>
      </c>
      <c r="E23" s="29">
        <v>402</v>
      </c>
      <c r="F23" s="29">
        <v>406</v>
      </c>
      <c r="G23" s="29">
        <v>411</v>
      </c>
      <c r="H23" s="29">
        <v>416</v>
      </c>
      <c r="I23" s="29">
        <v>420</v>
      </c>
      <c r="J23" s="29">
        <v>426</v>
      </c>
      <c r="K23" s="29">
        <v>431</v>
      </c>
      <c r="L23" s="29">
        <v>435</v>
      </c>
      <c r="M23" s="29">
        <v>439</v>
      </c>
      <c r="N23" s="30">
        <v>444</v>
      </c>
    </row>
    <row r="24" spans="2:14" ht="21" customHeight="1" x14ac:dyDescent="0.35">
      <c r="B24" s="2" t="s">
        <v>29</v>
      </c>
      <c r="C24" s="29">
        <v>223</v>
      </c>
      <c r="D24" s="29">
        <v>235</v>
      </c>
      <c r="E24" s="29">
        <v>246</v>
      </c>
      <c r="F24" s="29">
        <v>270</v>
      </c>
      <c r="G24" s="29">
        <v>277</v>
      </c>
      <c r="H24" s="29">
        <v>279</v>
      </c>
      <c r="I24" s="29">
        <v>282</v>
      </c>
      <c r="J24" s="29">
        <v>287</v>
      </c>
      <c r="K24" s="29">
        <v>298</v>
      </c>
      <c r="L24" s="29">
        <v>300</v>
      </c>
      <c r="M24" s="29">
        <v>302</v>
      </c>
      <c r="N24" s="30">
        <v>304</v>
      </c>
    </row>
    <row r="25" spans="2:14" x14ac:dyDescent="0.35">
      <c r="B25" s="2" t="s">
        <v>31</v>
      </c>
      <c r="C25" s="31">
        <v>572.50300000000004</v>
      </c>
      <c r="D25" s="31">
        <v>573.29399999999998</v>
      </c>
      <c r="E25" s="31">
        <v>574.41300000000001</v>
      </c>
      <c r="F25" s="31">
        <v>575.16899999999998</v>
      </c>
      <c r="G25" s="31">
        <v>576.01800000000003</v>
      </c>
      <c r="H25" s="31">
        <v>577.13699999999994</v>
      </c>
      <c r="I25" s="31">
        <v>578.63699999999994</v>
      </c>
      <c r="J25" s="31">
        <v>579.779</v>
      </c>
      <c r="K25" s="31">
        <v>581.37900000000002</v>
      </c>
      <c r="L25" s="31">
        <v>583.50199999999995</v>
      </c>
      <c r="M25" s="31">
        <v>585.51199999999994</v>
      </c>
      <c r="N25" s="32">
        <v>586.56100000000004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S15" sqref="S15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61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72">
        <v>359.13299999999998</v>
      </c>
      <c r="D15" s="72">
        <v>359.45400000000001</v>
      </c>
      <c r="E15" s="72">
        <v>359.839</v>
      </c>
      <c r="F15" s="72">
        <v>360.06</v>
      </c>
      <c r="G15" s="72">
        <v>360.38299999999998</v>
      </c>
      <c r="H15" s="72">
        <v>360.65899999999999</v>
      </c>
      <c r="I15" s="72">
        <v>360.82799999999997</v>
      </c>
      <c r="J15" s="72">
        <v>361.149</v>
      </c>
      <c r="K15" s="72">
        <v>361.983</v>
      </c>
      <c r="L15" s="72">
        <v>362.53</v>
      </c>
      <c r="M15" s="72">
        <v>362.88900000000001</v>
      </c>
      <c r="N15" s="75">
        <v>363.06900000000002</v>
      </c>
    </row>
    <row r="16" spans="2:14" x14ac:dyDescent="0.35">
      <c r="B16" s="2" t="s">
        <v>22</v>
      </c>
      <c r="C16" s="73">
        <v>42.143999999999998</v>
      </c>
      <c r="D16" s="73">
        <v>42.182000000000002</v>
      </c>
      <c r="E16" s="73">
        <v>42.19</v>
      </c>
      <c r="F16" s="73">
        <v>42.198</v>
      </c>
      <c r="G16" s="73">
        <v>42.213000000000001</v>
      </c>
      <c r="H16" s="73">
        <v>42.238</v>
      </c>
      <c r="I16" s="73">
        <v>42.253</v>
      </c>
      <c r="J16" s="73">
        <v>42.276000000000003</v>
      </c>
      <c r="K16" s="73">
        <v>42.281999999999996</v>
      </c>
      <c r="L16" s="73">
        <v>42.286999999999999</v>
      </c>
      <c r="M16" s="73">
        <v>42.296999999999997</v>
      </c>
      <c r="N16" s="76">
        <v>42.308</v>
      </c>
    </row>
    <row r="17" spans="2:14" x14ac:dyDescent="0.35">
      <c r="B17" s="2" t="s">
        <v>23</v>
      </c>
      <c r="C17" s="73">
        <v>57.137999999999998</v>
      </c>
      <c r="D17" s="73">
        <v>57.183999999999997</v>
      </c>
      <c r="E17" s="73">
        <v>57.23</v>
      </c>
      <c r="F17" s="73">
        <v>57.26</v>
      </c>
      <c r="G17" s="73">
        <v>57.289000000000001</v>
      </c>
      <c r="H17" s="73">
        <v>57.323999999999998</v>
      </c>
      <c r="I17" s="73">
        <v>57.359000000000002</v>
      </c>
      <c r="J17" s="73">
        <v>57.429000000000002</v>
      </c>
      <c r="K17" s="73">
        <v>57.521999999999998</v>
      </c>
      <c r="L17" s="73">
        <v>57.597999999999999</v>
      </c>
      <c r="M17" s="73">
        <v>57.66</v>
      </c>
      <c r="N17" s="76">
        <v>57.686</v>
      </c>
    </row>
    <row r="18" spans="2:14" x14ac:dyDescent="0.35">
      <c r="B18" s="2" t="s">
        <v>24</v>
      </c>
      <c r="C18" s="73">
        <v>1.4390000000000001</v>
      </c>
      <c r="D18" s="73">
        <v>1.4430000000000001</v>
      </c>
      <c r="E18" s="73">
        <v>1.4430000000000001</v>
      </c>
      <c r="F18" s="73">
        <v>1.446</v>
      </c>
      <c r="G18" s="73">
        <v>1.4490000000000001</v>
      </c>
      <c r="H18" s="73">
        <v>1.452</v>
      </c>
      <c r="I18" s="73">
        <v>1.4550000000000001</v>
      </c>
      <c r="J18" s="73">
        <v>1.4650000000000001</v>
      </c>
      <c r="K18" s="73">
        <v>1.4890000000000001</v>
      </c>
      <c r="L18" s="73">
        <v>1.4930000000000001</v>
      </c>
      <c r="M18" s="73">
        <v>1.544</v>
      </c>
      <c r="N18" s="76">
        <v>1.5680000000000001</v>
      </c>
    </row>
    <row r="19" spans="2:14" x14ac:dyDescent="0.35">
      <c r="B19" s="2" t="s">
        <v>25</v>
      </c>
      <c r="C19" s="73">
        <v>4.6310000000000002</v>
      </c>
      <c r="D19" s="73">
        <v>4.6340000000000003</v>
      </c>
      <c r="E19" s="73">
        <v>4.6369999999999996</v>
      </c>
      <c r="F19" s="73">
        <v>4.6440000000000001</v>
      </c>
      <c r="G19" s="73">
        <v>4.6509999999999998</v>
      </c>
      <c r="H19" s="73">
        <v>4.6580000000000004</v>
      </c>
      <c r="I19" s="73">
        <v>4.6619999999999999</v>
      </c>
      <c r="J19" s="73">
        <v>4.6779999999999999</v>
      </c>
      <c r="K19" s="73">
        <v>4.6909999999999998</v>
      </c>
      <c r="L19" s="73">
        <v>4.7030000000000003</v>
      </c>
      <c r="M19" s="73">
        <v>4.7140000000000004</v>
      </c>
      <c r="N19" s="76">
        <v>4.718</v>
      </c>
    </row>
    <row r="20" spans="2:14" x14ac:dyDescent="0.35">
      <c r="B20" s="2" t="s">
        <v>26</v>
      </c>
      <c r="C20" s="73">
        <v>66.141000000000005</v>
      </c>
      <c r="D20" s="73">
        <v>66.269000000000005</v>
      </c>
      <c r="E20" s="73">
        <v>66.370999999999995</v>
      </c>
      <c r="F20" s="73">
        <v>66.45</v>
      </c>
      <c r="G20" s="73">
        <v>66.566999999999993</v>
      </c>
      <c r="H20" s="73">
        <v>66.632999999999996</v>
      </c>
      <c r="I20" s="73">
        <v>66.686999999999998</v>
      </c>
      <c r="J20" s="73">
        <v>66.942999999999998</v>
      </c>
      <c r="K20" s="73">
        <v>67.34</v>
      </c>
      <c r="L20" s="73">
        <v>67.515000000000001</v>
      </c>
      <c r="M20" s="73">
        <v>67.613</v>
      </c>
      <c r="N20" s="76">
        <v>67.64</v>
      </c>
    </row>
    <row r="21" spans="2:14" x14ac:dyDescent="0.35">
      <c r="B21" s="2" t="s">
        <v>27</v>
      </c>
      <c r="C21" s="73">
        <v>23.925000000000001</v>
      </c>
      <c r="D21" s="73">
        <v>23.968</v>
      </c>
      <c r="E21" s="73">
        <v>24.033000000000001</v>
      </c>
      <c r="F21" s="73">
        <v>24.068000000000001</v>
      </c>
      <c r="G21" s="73">
        <v>24.113</v>
      </c>
      <c r="H21" s="73">
        <v>24.167999999999999</v>
      </c>
      <c r="I21" s="73">
        <v>24.207000000000001</v>
      </c>
      <c r="J21" s="73">
        <v>24.259</v>
      </c>
      <c r="K21" s="73">
        <v>24.323</v>
      </c>
      <c r="L21" s="73">
        <v>24.384</v>
      </c>
      <c r="M21" s="73">
        <v>24.423999999999999</v>
      </c>
      <c r="N21" s="76">
        <v>24.474</v>
      </c>
    </row>
    <row r="22" spans="2:14" x14ac:dyDescent="0.35">
      <c r="B22" s="2" t="s">
        <v>28</v>
      </c>
      <c r="C22" s="73">
        <v>9.4730000000000008</v>
      </c>
      <c r="D22" s="73">
        <v>9.51</v>
      </c>
      <c r="E22" s="73">
        <v>9.5380000000000003</v>
      </c>
      <c r="F22" s="73">
        <v>9.5790000000000006</v>
      </c>
      <c r="G22" s="73">
        <v>9.6080000000000005</v>
      </c>
      <c r="H22" s="73">
        <v>9.6289999999999996</v>
      </c>
      <c r="I22" s="73">
        <v>9.6620000000000008</v>
      </c>
      <c r="J22" s="73">
        <v>9.6989999999999998</v>
      </c>
      <c r="K22" s="73">
        <v>9.7370000000000001</v>
      </c>
      <c r="L22" s="73">
        <v>9.7859999999999996</v>
      </c>
      <c r="M22" s="73">
        <v>9.8450000000000006</v>
      </c>
      <c r="N22" s="76">
        <v>9.8680000000000003</v>
      </c>
    </row>
    <row r="23" spans="2:14" x14ac:dyDescent="0.35">
      <c r="B23" s="2" t="s">
        <v>30</v>
      </c>
      <c r="C23" s="74">
        <v>338</v>
      </c>
      <c r="D23" s="74">
        <v>338</v>
      </c>
      <c r="E23" s="74">
        <v>339</v>
      </c>
      <c r="F23" s="74">
        <v>344</v>
      </c>
      <c r="G23" s="74">
        <v>350</v>
      </c>
      <c r="H23" s="74">
        <v>354</v>
      </c>
      <c r="I23" s="74">
        <v>358</v>
      </c>
      <c r="J23" s="74">
        <v>363</v>
      </c>
      <c r="K23" s="74">
        <v>369</v>
      </c>
      <c r="L23" s="74">
        <v>375</v>
      </c>
      <c r="M23" s="74">
        <v>384</v>
      </c>
      <c r="N23" s="77">
        <v>389</v>
      </c>
    </row>
    <row r="24" spans="2:14" ht="21" customHeight="1" x14ac:dyDescent="0.35">
      <c r="B24" s="2" t="s">
        <v>29</v>
      </c>
      <c r="C24" s="74">
        <v>176</v>
      </c>
      <c r="D24" s="74">
        <v>176</v>
      </c>
      <c r="E24" s="74">
        <v>178</v>
      </c>
      <c r="F24" s="74">
        <v>183</v>
      </c>
      <c r="G24" s="74">
        <v>188</v>
      </c>
      <c r="H24" s="74">
        <v>192</v>
      </c>
      <c r="I24" s="74">
        <v>195</v>
      </c>
      <c r="J24" s="74">
        <v>199</v>
      </c>
      <c r="K24" s="74">
        <v>201</v>
      </c>
      <c r="L24" s="74">
        <v>203</v>
      </c>
      <c r="M24" s="74">
        <v>205</v>
      </c>
      <c r="N24" s="77">
        <v>213</v>
      </c>
    </row>
    <row r="25" spans="2:14" x14ac:dyDescent="0.35">
      <c r="B25" s="2" t="s">
        <v>31</v>
      </c>
      <c r="C25" s="78">
        <v>564.53800000000001</v>
      </c>
      <c r="D25" s="78">
        <v>565.15800000000002</v>
      </c>
      <c r="E25" s="78">
        <v>565.798</v>
      </c>
      <c r="F25" s="78">
        <v>566.23199999999997</v>
      </c>
      <c r="G25" s="78">
        <v>566.81100000000004</v>
      </c>
      <c r="H25" s="78">
        <v>567.30700000000002</v>
      </c>
      <c r="I25" s="78">
        <v>567.66600000000005</v>
      </c>
      <c r="J25" s="78">
        <v>568.46</v>
      </c>
      <c r="K25" s="78">
        <v>569.93700000000001</v>
      </c>
      <c r="L25" s="78">
        <v>570.87400000000002</v>
      </c>
      <c r="M25" s="78">
        <v>571.57500000000005</v>
      </c>
      <c r="N25" s="79">
        <v>571.93299999999999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S21" sqref="S21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60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64">
        <v>351.44200000000001</v>
      </c>
      <c r="D15" s="64">
        <v>352.37099999999998</v>
      </c>
      <c r="E15" s="64">
        <v>353.13200000000001</v>
      </c>
      <c r="F15" s="64">
        <v>353.75400000000002</v>
      </c>
      <c r="G15" s="64">
        <v>354.55200000000002</v>
      </c>
      <c r="H15" s="64">
        <v>355.22699999999998</v>
      </c>
      <c r="I15" s="64">
        <v>355.66</v>
      </c>
      <c r="J15" s="64">
        <v>356.21199999999999</v>
      </c>
      <c r="K15" s="64">
        <v>356.916</v>
      </c>
      <c r="L15" s="64">
        <v>357.75799999999998</v>
      </c>
      <c r="M15" s="64">
        <v>358.49400000000003</v>
      </c>
      <c r="N15" s="67">
        <v>358.899</v>
      </c>
    </row>
    <row r="16" spans="2:14" x14ac:dyDescent="0.35">
      <c r="B16" s="2" t="s">
        <v>22</v>
      </c>
      <c r="C16" s="65">
        <v>40.963000000000001</v>
      </c>
      <c r="D16" s="65">
        <v>41.161000000000001</v>
      </c>
      <c r="E16" s="65">
        <v>41.356000000000002</v>
      </c>
      <c r="F16" s="65">
        <v>41.457999999999998</v>
      </c>
      <c r="G16" s="65">
        <v>41.595999999999997</v>
      </c>
      <c r="H16" s="65">
        <v>41.701999999999998</v>
      </c>
      <c r="I16" s="65">
        <v>41.747999999999998</v>
      </c>
      <c r="J16" s="65">
        <v>41.787999999999997</v>
      </c>
      <c r="K16" s="65">
        <v>41.837000000000003</v>
      </c>
      <c r="L16" s="65">
        <v>41.9</v>
      </c>
      <c r="M16" s="65">
        <v>42.017000000000003</v>
      </c>
      <c r="N16" s="68">
        <v>42.124000000000002</v>
      </c>
    </row>
    <row r="17" spans="2:14" x14ac:dyDescent="0.35">
      <c r="B17" s="2" t="s">
        <v>23</v>
      </c>
      <c r="C17" s="65">
        <v>55.466000000000001</v>
      </c>
      <c r="D17" s="65">
        <v>55.706000000000003</v>
      </c>
      <c r="E17" s="65">
        <v>55.875</v>
      </c>
      <c r="F17" s="65">
        <v>55.984000000000002</v>
      </c>
      <c r="G17" s="65">
        <v>56.154000000000003</v>
      </c>
      <c r="H17" s="65">
        <v>56.273000000000003</v>
      </c>
      <c r="I17" s="65">
        <v>56.389000000000003</v>
      </c>
      <c r="J17" s="65">
        <v>56.569000000000003</v>
      </c>
      <c r="K17" s="65">
        <v>56.704000000000001</v>
      </c>
      <c r="L17" s="65">
        <v>56.859000000000002</v>
      </c>
      <c r="M17" s="65">
        <v>56.959000000000003</v>
      </c>
      <c r="N17" s="68">
        <v>57.073999999999998</v>
      </c>
    </row>
    <row r="18" spans="2:14" x14ac:dyDescent="0.35">
      <c r="B18" s="2" t="s">
        <v>24</v>
      </c>
      <c r="C18" s="65">
        <v>1.4330000000000001</v>
      </c>
      <c r="D18" s="65">
        <v>1.4330000000000001</v>
      </c>
      <c r="E18" s="65">
        <v>1.4330000000000001</v>
      </c>
      <c r="F18" s="65">
        <v>1.4330000000000001</v>
      </c>
      <c r="G18" s="65">
        <v>1.4339999999999999</v>
      </c>
      <c r="H18" s="65">
        <v>1.4339999999999999</v>
      </c>
      <c r="I18" s="65">
        <v>1.4339999999999999</v>
      </c>
      <c r="J18" s="65">
        <v>1.4339999999999999</v>
      </c>
      <c r="K18" s="65">
        <v>1.4339999999999999</v>
      </c>
      <c r="L18" s="65">
        <v>1.4339999999999999</v>
      </c>
      <c r="M18" s="65">
        <v>1.4350000000000001</v>
      </c>
      <c r="N18" s="68">
        <v>1.4379999999999999</v>
      </c>
    </row>
    <row r="19" spans="2:14" x14ac:dyDescent="0.35">
      <c r="B19" s="2" t="s">
        <v>25</v>
      </c>
      <c r="C19" s="65">
        <v>4.5010000000000003</v>
      </c>
      <c r="D19" s="65">
        <v>4.5259999999999998</v>
      </c>
      <c r="E19" s="65">
        <v>4.5460000000000003</v>
      </c>
      <c r="F19" s="65">
        <v>4.5570000000000004</v>
      </c>
      <c r="G19" s="65">
        <v>4.57</v>
      </c>
      <c r="H19" s="65">
        <v>4.5750000000000002</v>
      </c>
      <c r="I19" s="65">
        <v>4.585</v>
      </c>
      <c r="J19" s="65">
        <v>4.5940000000000003</v>
      </c>
      <c r="K19" s="65">
        <v>4.6040000000000001</v>
      </c>
      <c r="L19" s="65">
        <v>4.6120000000000001</v>
      </c>
      <c r="M19" s="65">
        <v>4.62</v>
      </c>
      <c r="N19" s="68">
        <v>4.6260000000000003</v>
      </c>
    </row>
    <row r="20" spans="2:14" x14ac:dyDescent="0.35">
      <c r="B20" s="2" t="s">
        <v>26</v>
      </c>
      <c r="C20" s="65">
        <v>61.805</v>
      </c>
      <c r="D20" s="65">
        <v>62.353000000000002</v>
      </c>
      <c r="E20" s="65">
        <v>62.984999999999999</v>
      </c>
      <c r="F20" s="65">
        <v>63.768999999999998</v>
      </c>
      <c r="G20" s="65">
        <v>64.421999999999997</v>
      </c>
      <c r="H20" s="65">
        <v>65.162000000000006</v>
      </c>
      <c r="I20" s="65">
        <v>65.353999999999999</v>
      </c>
      <c r="J20" s="65">
        <v>65.465999999999994</v>
      </c>
      <c r="K20" s="65">
        <v>65.617000000000004</v>
      </c>
      <c r="L20" s="65">
        <v>65.795000000000002</v>
      </c>
      <c r="M20" s="65">
        <v>65.981999999999999</v>
      </c>
      <c r="N20" s="68">
        <v>66.096999999999994</v>
      </c>
    </row>
    <row r="21" spans="2:14" x14ac:dyDescent="0.35">
      <c r="B21" s="2" t="s">
        <v>27</v>
      </c>
      <c r="C21" s="65">
        <v>23.399000000000001</v>
      </c>
      <c r="D21" s="65">
        <v>23.437999999999999</v>
      </c>
      <c r="E21" s="65">
        <v>23.483000000000001</v>
      </c>
      <c r="F21" s="65">
        <v>23.56</v>
      </c>
      <c r="G21" s="65">
        <v>23.658000000000001</v>
      </c>
      <c r="H21" s="65">
        <v>23.734000000000002</v>
      </c>
      <c r="I21" s="65">
        <v>23.776</v>
      </c>
      <c r="J21" s="65">
        <v>23.811</v>
      </c>
      <c r="K21" s="65">
        <v>23.834</v>
      </c>
      <c r="L21" s="65">
        <v>23.859000000000002</v>
      </c>
      <c r="M21" s="65">
        <v>23.885000000000002</v>
      </c>
      <c r="N21" s="68">
        <v>23.907</v>
      </c>
    </row>
    <row r="22" spans="2:14" x14ac:dyDescent="0.35">
      <c r="B22" s="2" t="s">
        <v>28</v>
      </c>
      <c r="C22" s="65">
        <v>9.2070000000000007</v>
      </c>
      <c r="D22" s="65">
        <v>9.2579999999999991</v>
      </c>
      <c r="E22" s="65">
        <v>9.2949999999999999</v>
      </c>
      <c r="F22" s="65">
        <v>9.3160000000000007</v>
      </c>
      <c r="G22" s="65">
        <v>9.3249999999999993</v>
      </c>
      <c r="H22" s="65">
        <v>9.3360000000000003</v>
      </c>
      <c r="I22" s="65">
        <v>9.3529999999999998</v>
      </c>
      <c r="J22" s="65">
        <v>9.3610000000000007</v>
      </c>
      <c r="K22" s="65">
        <v>9.3889999999999993</v>
      </c>
      <c r="L22" s="65">
        <v>9.4179999999999993</v>
      </c>
      <c r="M22" s="65">
        <v>9.4350000000000005</v>
      </c>
      <c r="N22" s="68">
        <v>9.4550000000000001</v>
      </c>
    </row>
    <row r="23" spans="2:14" x14ac:dyDescent="0.35">
      <c r="B23" s="2" t="s">
        <v>30</v>
      </c>
      <c r="C23" s="66">
        <v>330</v>
      </c>
      <c r="D23" s="66">
        <v>331</v>
      </c>
      <c r="E23" s="66">
        <v>331</v>
      </c>
      <c r="F23" s="66">
        <v>334</v>
      </c>
      <c r="G23" s="66">
        <v>334</v>
      </c>
      <c r="H23" s="66">
        <v>334</v>
      </c>
      <c r="I23" s="66">
        <v>335</v>
      </c>
      <c r="J23" s="66">
        <v>336</v>
      </c>
      <c r="K23" s="66">
        <v>338</v>
      </c>
      <c r="L23" s="66">
        <v>338</v>
      </c>
      <c r="M23" s="66">
        <v>338</v>
      </c>
      <c r="N23" s="69">
        <v>338</v>
      </c>
    </row>
    <row r="24" spans="2:14" ht="21" customHeight="1" x14ac:dyDescent="0.35">
      <c r="B24" s="2" t="s">
        <v>29</v>
      </c>
      <c r="C24" s="66">
        <v>85</v>
      </c>
      <c r="D24" s="66">
        <v>115</v>
      </c>
      <c r="E24" s="66">
        <v>118</v>
      </c>
      <c r="F24" s="66">
        <v>119</v>
      </c>
      <c r="G24" s="66">
        <v>154</v>
      </c>
      <c r="H24" s="66">
        <v>169</v>
      </c>
      <c r="I24" s="66">
        <v>175</v>
      </c>
      <c r="J24" s="66">
        <v>175</v>
      </c>
      <c r="K24" s="66">
        <v>175</v>
      </c>
      <c r="L24" s="66">
        <v>175</v>
      </c>
      <c r="M24" s="66">
        <v>175</v>
      </c>
      <c r="N24" s="69">
        <v>175</v>
      </c>
    </row>
    <row r="25" spans="2:14" x14ac:dyDescent="0.35">
      <c r="B25" s="2" t="s">
        <v>31</v>
      </c>
      <c r="C25" s="70">
        <v>548.63099999999997</v>
      </c>
      <c r="D25" s="70">
        <v>550.69200000000001</v>
      </c>
      <c r="E25" s="70">
        <v>552.55399999999997</v>
      </c>
      <c r="F25" s="70">
        <v>554.28399999999999</v>
      </c>
      <c r="G25" s="70">
        <v>556.19899999999996</v>
      </c>
      <c r="H25" s="70">
        <v>557.94600000000003</v>
      </c>
      <c r="I25" s="70">
        <v>558.80899999999997</v>
      </c>
      <c r="J25" s="70">
        <v>559.74599999999998</v>
      </c>
      <c r="K25" s="70">
        <v>560.84799999999996</v>
      </c>
      <c r="L25" s="70">
        <v>562.14800000000002</v>
      </c>
      <c r="M25" s="70">
        <v>563.34</v>
      </c>
      <c r="N25" s="71">
        <v>564.13300000000004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X17" sqref="X17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59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33">
        <v>339.77800000000002</v>
      </c>
      <c r="D15" s="33">
        <v>340.81799999999998</v>
      </c>
      <c r="E15" s="33">
        <v>342.17899999999997</v>
      </c>
      <c r="F15" s="33">
        <v>342.93900000000002</v>
      </c>
      <c r="G15" s="33">
        <v>344.17399999999998</v>
      </c>
      <c r="H15" s="33">
        <v>345.40600000000001</v>
      </c>
      <c r="I15" s="33">
        <v>346.22699999999998</v>
      </c>
      <c r="J15" s="33">
        <v>346.80900000000003</v>
      </c>
      <c r="K15" s="33">
        <v>347.69499999999999</v>
      </c>
      <c r="L15" s="33">
        <v>348.64699999999999</v>
      </c>
      <c r="M15" s="33">
        <v>349.76499999999999</v>
      </c>
      <c r="N15" s="59">
        <v>350.71199999999999</v>
      </c>
    </row>
    <row r="16" spans="2:14" x14ac:dyDescent="0.35">
      <c r="B16" s="2" t="s">
        <v>22</v>
      </c>
      <c r="C16" s="34">
        <v>38.807000000000002</v>
      </c>
      <c r="D16" s="34">
        <v>39.037999999999997</v>
      </c>
      <c r="E16" s="34">
        <v>39.271999999999998</v>
      </c>
      <c r="F16" s="34">
        <v>39.585000000000001</v>
      </c>
      <c r="G16" s="34">
        <v>39.835000000000001</v>
      </c>
      <c r="H16" s="34">
        <v>40.146000000000001</v>
      </c>
      <c r="I16" s="34">
        <v>40.271000000000001</v>
      </c>
      <c r="J16" s="34">
        <v>40.378999999999998</v>
      </c>
      <c r="K16" s="34">
        <v>40.420999999999999</v>
      </c>
      <c r="L16" s="34">
        <v>40.491</v>
      </c>
      <c r="M16" s="34">
        <v>40.706000000000003</v>
      </c>
      <c r="N16" s="60">
        <v>40.837000000000003</v>
      </c>
    </row>
    <row r="17" spans="2:14" x14ac:dyDescent="0.35">
      <c r="B17" s="2" t="s">
        <v>23</v>
      </c>
      <c r="C17" s="34">
        <v>52.921999999999997</v>
      </c>
      <c r="D17" s="34">
        <v>53.198</v>
      </c>
      <c r="E17" s="34">
        <v>53.46</v>
      </c>
      <c r="F17" s="34">
        <v>53.643000000000001</v>
      </c>
      <c r="G17" s="34">
        <v>53.868000000000002</v>
      </c>
      <c r="H17" s="34">
        <v>54.139000000000003</v>
      </c>
      <c r="I17" s="34">
        <v>54.308</v>
      </c>
      <c r="J17" s="34">
        <v>54.457000000000001</v>
      </c>
      <c r="K17" s="34">
        <v>54.624000000000002</v>
      </c>
      <c r="L17" s="34">
        <v>54.808</v>
      </c>
      <c r="M17" s="34">
        <v>55.118000000000002</v>
      </c>
      <c r="N17" s="60">
        <v>55.302</v>
      </c>
    </row>
    <row r="18" spans="2:14" x14ac:dyDescent="0.35">
      <c r="B18" s="2" t="s">
        <v>24</v>
      </c>
      <c r="C18" s="34">
        <v>1.399</v>
      </c>
      <c r="D18" s="34">
        <v>1.4</v>
      </c>
      <c r="E18" s="34">
        <v>1.401</v>
      </c>
      <c r="F18" s="34">
        <v>1.4019999999999999</v>
      </c>
      <c r="G18" s="34">
        <v>1.411</v>
      </c>
      <c r="H18" s="34">
        <v>1.4139999999999999</v>
      </c>
      <c r="I18" s="34">
        <v>1.4159999999999999</v>
      </c>
      <c r="J18" s="34">
        <v>1.421</v>
      </c>
      <c r="K18" s="34">
        <v>1.423</v>
      </c>
      <c r="L18" s="34">
        <v>1.4239999999999999</v>
      </c>
      <c r="M18" s="34">
        <v>1.4259999999999999</v>
      </c>
      <c r="N18" s="60">
        <v>1.427</v>
      </c>
    </row>
    <row r="19" spans="2:14" x14ac:dyDescent="0.35">
      <c r="B19" s="2" t="s">
        <v>54</v>
      </c>
      <c r="C19" s="34">
        <v>4.2240000000000002</v>
      </c>
      <c r="D19" s="34">
        <v>4.2569999999999997</v>
      </c>
      <c r="E19" s="34">
        <v>4.282</v>
      </c>
      <c r="F19" s="34">
        <v>4.3029999999999999</v>
      </c>
      <c r="G19" s="34">
        <v>4.327</v>
      </c>
      <c r="H19" s="34">
        <v>4.3529999999999998</v>
      </c>
      <c r="I19" s="34">
        <v>4.367</v>
      </c>
      <c r="J19" s="34">
        <v>4.3869999999999996</v>
      </c>
      <c r="K19" s="34">
        <v>4.4080000000000004</v>
      </c>
      <c r="L19" s="34">
        <v>4.4279999999999999</v>
      </c>
      <c r="M19" s="34">
        <v>4.4569999999999999</v>
      </c>
      <c r="N19" s="60">
        <v>4.476</v>
      </c>
    </row>
    <row r="20" spans="2:14" x14ac:dyDescent="0.35">
      <c r="B20" s="2" t="s">
        <v>27</v>
      </c>
      <c r="C20" s="34">
        <v>55.921999999999997</v>
      </c>
      <c r="D20" s="34">
        <v>56.192</v>
      </c>
      <c r="E20" s="34">
        <v>56.521999999999998</v>
      </c>
      <c r="F20" s="34">
        <v>56.664999999999999</v>
      </c>
      <c r="G20" s="34">
        <v>57.465000000000003</v>
      </c>
      <c r="H20" s="34">
        <v>58.423999999999999</v>
      </c>
      <c r="I20" s="34">
        <v>59.238</v>
      </c>
      <c r="J20" s="34">
        <v>59.597000000000001</v>
      </c>
      <c r="K20" s="34">
        <v>59.996000000000002</v>
      </c>
      <c r="L20" s="34">
        <v>60.731999999999999</v>
      </c>
      <c r="M20" s="34">
        <v>60.817</v>
      </c>
      <c r="N20" s="60">
        <v>61.293999999999997</v>
      </c>
    </row>
    <row r="21" spans="2:14" ht="29" x14ac:dyDescent="0.35">
      <c r="B21" s="2" t="s">
        <v>55</v>
      </c>
      <c r="C21" s="34">
        <v>22.841999999999999</v>
      </c>
      <c r="D21" s="34">
        <v>22.858000000000001</v>
      </c>
      <c r="E21" s="34">
        <v>22.895</v>
      </c>
      <c r="F21" s="34">
        <v>22.948</v>
      </c>
      <c r="G21" s="34">
        <v>23.006</v>
      </c>
      <c r="H21" s="34">
        <v>23.05</v>
      </c>
      <c r="I21" s="34">
        <v>23.074000000000002</v>
      </c>
      <c r="J21" s="34">
        <v>23.166</v>
      </c>
      <c r="K21" s="34">
        <v>23.213000000000001</v>
      </c>
      <c r="L21" s="34">
        <v>23.253</v>
      </c>
      <c r="M21" s="34">
        <v>23.318000000000001</v>
      </c>
      <c r="N21" s="60">
        <v>23.388000000000002</v>
      </c>
    </row>
    <row r="22" spans="2:14" x14ac:dyDescent="0.35">
      <c r="B22" s="2" t="s">
        <v>28</v>
      </c>
      <c r="C22" s="34">
        <v>8.8010000000000002</v>
      </c>
      <c r="D22" s="34">
        <v>8.8249999999999993</v>
      </c>
      <c r="E22" s="34">
        <v>8.8620000000000001</v>
      </c>
      <c r="F22" s="34">
        <v>8.8919999999999995</v>
      </c>
      <c r="G22" s="34">
        <v>8.9459999999999997</v>
      </c>
      <c r="H22" s="34">
        <v>9.0470000000000006</v>
      </c>
      <c r="I22" s="34">
        <v>9.0779999999999994</v>
      </c>
      <c r="J22" s="34">
        <v>9.09</v>
      </c>
      <c r="K22" s="34">
        <v>9.109</v>
      </c>
      <c r="L22" s="34">
        <v>9.1430000000000007</v>
      </c>
      <c r="M22" s="34">
        <v>9.1669999999999998</v>
      </c>
      <c r="N22" s="60">
        <v>9.1780000000000008</v>
      </c>
    </row>
    <row r="23" spans="2:14" ht="29" x14ac:dyDescent="0.35">
      <c r="B23" s="2" t="s">
        <v>49</v>
      </c>
      <c r="C23" s="35">
        <v>293</v>
      </c>
      <c r="D23" s="35">
        <v>293</v>
      </c>
      <c r="E23" s="35">
        <v>293</v>
      </c>
      <c r="F23" s="35">
        <v>295</v>
      </c>
      <c r="G23" s="35">
        <v>297</v>
      </c>
      <c r="H23" s="35">
        <v>300</v>
      </c>
      <c r="I23" s="35">
        <v>312</v>
      </c>
      <c r="J23" s="35">
        <v>325</v>
      </c>
      <c r="K23" s="35">
        <v>325</v>
      </c>
      <c r="L23" s="35">
        <v>325</v>
      </c>
      <c r="M23" s="35">
        <v>329</v>
      </c>
      <c r="N23" s="61">
        <v>330</v>
      </c>
    </row>
    <row r="24" spans="2:14" ht="21" customHeight="1" x14ac:dyDescent="0.35">
      <c r="B24" s="2" t="s">
        <v>30</v>
      </c>
      <c r="C24" s="35">
        <v>4</v>
      </c>
      <c r="D24" s="35">
        <v>1</v>
      </c>
      <c r="E24" s="35">
        <v>3</v>
      </c>
      <c r="F24" s="35">
        <v>1</v>
      </c>
      <c r="G24" s="35">
        <v>9</v>
      </c>
      <c r="H24" s="35">
        <v>10</v>
      </c>
      <c r="I24" s="35">
        <v>10</v>
      </c>
      <c r="J24" s="35">
        <v>11</v>
      </c>
      <c r="K24" s="35">
        <v>15</v>
      </c>
      <c r="L24" s="35">
        <v>43</v>
      </c>
      <c r="M24" s="35">
        <v>65</v>
      </c>
      <c r="N24" s="61">
        <v>65</v>
      </c>
    </row>
    <row r="25" spans="2:14" x14ac:dyDescent="0.35">
      <c r="B25" s="2" t="s">
        <v>31</v>
      </c>
      <c r="C25" s="62">
        <v>524.98800000000006</v>
      </c>
      <c r="D25" s="62">
        <v>526.87900000000002</v>
      </c>
      <c r="E25" s="62">
        <v>529.16600000000005</v>
      </c>
      <c r="F25" s="62">
        <v>530.67200000000003</v>
      </c>
      <c r="G25" s="62">
        <v>533.33799999999997</v>
      </c>
      <c r="H25" s="62">
        <v>536.28899999999999</v>
      </c>
      <c r="I25" s="62">
        <v>538.30100000000004</v>
      </c>
      <c r="J25" s="62">
        <v>539.64200000000005</v>
      </c>
      <c r="K25" s="62">
        <v>541.22900000000004</v>
      </c>
      <c r="L25" s="62">
        <v>543.29399999999998</v>
      </c>
      <c r="M25" s="62">
        <v>545.16800000000001</v>
      </c>
      <c r="N25" s="63">
        <v>547.00900000000001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opLeftCell="A67" zoomScaleNormal="100" workbookViewId="0">
      <selection activeCell="B15" sqref="B15:B25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58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33">
        <v>301.94600000000003</v>
      </c>
      <c r="D15" s="33">
        <v>303.64100000000002</v>
      </c>
      <c r="E15" s="33">
        <v>305.21499999999997</v>
      </c>
      <c r="F15" s="33">
        <v>307.02800000000002</v>
      </c>
      <c r="G15" s="33">
        <v>308.66199999999998</v>
      </c>
      <c r="H15" s="33">
        <v>310.01900000000001</v>
      </c>
      <c r="I15" s="33">
        <v>311.38099999999997</v>
      </c>
      <c r="J15" s="33">
        <v>312.33800000000002</v>
      </c>
      <c r="K15" s="33">
        <v>313.54199999999997</v>
      </c>
      <c r="L15" s="33">
        <v>314.84899999999999</v>
      </c>
      <c r="M15" s="33">
        <v>315.82600000000002</v>
      </c>
      <c r="N15" s="59">
        <v>316.65100000000001</v>
      </c>
    </row>
    <row r="16" spans="2:14" x14ac:dyDescent="0.35">
      <c r="B16" s="2" t="s">
        <v>22</v>
      </c>
      <c r="C16" s="34">
        <v>42.790999999999997</v>
      </c>
      <c r="D16" s="34">
        <v>43.042999999999999</v>
      </c>
      <c r="E16" s="34">
        <v>43.311999999999998</v>
      </c>
      <c r="F16" s="34">
        <v>43.457999999999998</v>
      </c>
      <c r="G16" s="34">
        <v>43.616999999999997</v>
      </c>
      <c r="H16" s="34">
        <v>43.795000000000002</v>
      </c>
      <c r="I16" s="34">
        <v>44.018999999999998</v>
      </c>
      <c r="J16" s="34">
        <v>44.228999999999999</v>
      </c>
      <c r="K16" s="34">
        <v>44.448999999999998</v>
      </c>
      <c r="L16" s="34">
        <v>44.677</v>
      </c>
      <c r="M16" s="34">
        <v>44.872999999999998</v>
      </c>
      <c r="N16" s="60">
        <v>45.152000000000001</v>
      </c>
    </row>
    <row r="17" spans="2:14" x14ac:dyDescent="0.35">
      <c r="B17" s="2" t="s">
        <v>23</v>
      </c>
      <c r="C17" s="34">
        <v>51.472000000000001</v>
      </c>
      <c r="D17" s="34">
        <v>51.768000000000001</v>
      </c>
      <c r="E17" s="34">
        <v>52.087000000000003</v>
      </c>
      <c r="F17" s="34">
        <v>52.459000000000003</v>
      </c>
      <c r="G17" s="34">
        <v>52.695999999999998</v>
      </c>
      <c r="H17" s="34">
        <v>52.99</v>
      </c>
      <c r="I17" s="34">
        <v>53.213999999999999</v>
      </c>
      <c r="J17" s="34">
        <v>53.432000000000002</v>
      </c>
      <c r="K17" s="34">
        <v>53.692</v>
      </c>
      <c r="L17" s="34">
        <v>53.953000000000003</v>
      </c>
      <c r="M17" s="34">
        <v>54.238999999999997</v>
      </c>
      <c r="N17" s="60">
        <v>54.448</v>
      </c>
    </row>
    <row r="18" spans="2:14" x14ac:dyDescent="0.35">
      <c r="B18" s="2" t="s">
        <v>24</v>
      </c>
      <c r="C18" s="34">
        <v>1.371</v>
      </c>
      <c r="D18" s="34">
        <v>1.3720000000000001</v>
      </c>
      <c r="E18" s="34">
        <v>1.3779999999999999</v>
      </c>
      <c r="F18" s="34">
        <v>1.38</v>
      </c>
      <c r="G18" s="34">
        <v>1.3819999999999999</v>
      </c>
      <c r="H18" s="34">
        <v>1.3839999999999999</v>
      </c>
      <c r="I18" s="34">
        <v>1.3839999999999999</v>
      </c>
      <c r="J18" s="34">
        <v>1.3839999999999999</v>
      </c>
      <c r="K18" s="34">
        <v>1.4059999999999999</v>
      </c>
      <c r="L18" s="34">
        <v>1.407</v>
      </c>
      <c r="M18" s="34">
        <v>1.4339999999999999</v>
      </c>
      <c r="N18" s="60">
        <v>1.4350000000000001</v>
      </c>
    </row>
    <row r="19" spans="2:14" x14ac:dyDescent="0.35">
      <c r="B19" s="2" t="s">
        <v>54</v>
      </c>
      <c r="C19" s="34">
        <v>47.136000000000003</v>
      </c>
      <c r="D19" s="34">
        <v>47.646000000000001</v>
      </c>
      <c r="E19" s="34">
        <v>48.17</v>
      </c>
      <c r="F19" s="34">
        <v>48.767000000000003</v>
      </c>
      <c r="G19" s="34">
        <v>49.366999999999997</v>
      </c>
      <c r="H19" s="34">
        <v>49.851999999999997</v>
      </c>
      <c r="I19" s="34">
        <v>50.252000000000002</v>
      </c>
      <c r="J19" s="34">
        <v>50.619</v>
      </c>
      <c r="K19" s="34">
        <v>51.139000000000003</v>
      </c>
      <c r="L19" s="34">
        <v>51.709000000000003</v>
      </c>
      <c r="M19" s="34">
        <v>52.167999999999999</v>
      </c>
      <c r="N19" s="60">
        <v>52.531999999999996</v>
      </c>
    </row>
    <row r="20" spans="2:14" x14ac:dyDescent="0.35">
      <c r="B20" s="2" t="s">
        <v>27</v>
      </c>
      <c r="C20" s="34">
        <v>17.896000000000001</v>
      </c>
      <c r="D20" s="34">
        <v>17.931999999999999</v>
      </c>
      <c r="E20" s="34">
        <v>17.978999999999999</v>
      </c>
      <c r="F20" s="34">
        <v>18</v>
      </c>
      <c r="G20" s="34">
        <v>18.033000000000001</v>
      </c>
      <c r="H20" s="34">
        <v>18.079000000000001</v>
      </c>
      <c r="I20" s="34">
        <v>18.106000000000002</v>
      </c>
      <c r="J20" s="34">
        <v>18.137</v>
      </c>
      <c r="K20" s="34">
        <v>18.158999999999999</v>
      </c>
      <c r="L20" s="34">
        <v>18.202000000000002</v>
      </c>
      <c r="M20" s="34">
        <v>18.251999999999999</v>
      </c>
      <c r="N20" s="60">
        <v>18.265999999999998</v>
      </c>
    </row>
    <row r="21" spans="2:14" ht="29" x14ac:dyDescent="0.35">
      <c r="B21" s="2" t="s">
        <v>55</v>
      </c>
      <c r="C21" s="34">
        <v>3.605</v>
      </c>
      <c r="D21" s="34">
        <v>3.62</v>
      </c>
      <c r="E21" s="34">
        <v>3.629</v>
      </c>
      <c r="F21" s="34">
        <v>3.6459999999999999</v>
      </c>
      <c r="G21" s="34">
        <v>3.6760000000000002</v>
      </c>
      <c r="H21" s="34">
        <v>3.694</v>
      </c>
      <c r="I21" s="34">
        <v>3.7149999999999999</v>
      </c>
      <c r="J21" s="34">
        <v>3.7730000000000001</v>
      </c>
      <c r="K21" s="34">
        <v>3.8</v>
      </c>
      <c r="L21" s="34">
        <v>3.8159999999999998</v>
      </c>
      <c r="M21" s="34">
        <v>3.923</v>
      </c>
      <c r="N21" s="60">
        <v>3.9249999999999998</v>
      </c>
    </row>
    <row r="22" spans="2:14" x14ac:dyDescent="0.35">
      <c r="B22" s="2" t="s">
        <v>28</v>
      </c>
      <c r="C22" s="34">
        <v>7.1859999999999999</v>
      </c>
      <c r="D22" s="34">
        <v>7.2480000000000002</v>
      </c>
      <c r="E22" s="34">
        <v>7.274</v>
      </c>
      <c r="F22" s="34">
        <v>7.3049999999999997</v>
      </c>
      <c r="G22" s="34">
        <v>7.3230000000000004</v>
      </c>
      <c r="H22" s="34">
        <v>7.3449999999999998</v>
      </c>
      <c r="I22" s="34">
        <v>7.3620000000000001</v>
      </c>
      <c r="J22" s="34">
        <v>7.367</v>
      </c>
      <c r="K22" s="34">
        <v>7.3819999999999997</v>
      </c>
      <c r="L22" s="34">
        <v>7.4089999999999998</v>
      </c>
      <c r="M22" s="34">
        <v>7.43</v>
      </c>
      <c r="N22" s="60">
        <v>7.4390000000000001</v>
      </c>
    </row>
    <row r="23" spans="2:14" ht="29" x14ac:dyDescent="0.35">
      <c r="B23" s="2" t="s">
        <v>49</v>
      </c>
      <c r="C23" s="34">
        <v>1</v>
      </c>
      <c r="D23" s="34">
        <v>1</v>
      </c>
      <c r="E23" s="34">
        <v>1.02</v>
      </c>
      <c r="F23" s="34">
        <v>1.042</v>
      </c>
      <c r="G23" s="34">
        <v>1.0489999999999999</v>
      </c>
      <c r="H23" s="34">
        <v>1.05</v>
      </c>
      <c r="I23" s="34">
        <v>1.056</v>
      </c>
      <c r="J23" s="34">
        <v>1.0589999999999999</v>
      </c>
      <c r="K23" s="34">
        <v>1.0740000000000001</v>
      </c>
      <c r="L23" s="34">
        <v>1.0760000000000001</v>
      </c>
      <c r="M23" s="34">
        <v>1.107</v>
      </c>
      <c r="N23" s="60">
        <v>1.107</v>
      </c>
    </row>
    <row r="24" spans="2:14" ht="21" customHeight="1" x14ac:dyDescent="0.35">
      <c r="B24" s="2" t="s">
        <v>30</v>
      </c>
      <c r="C24" s="35">
        <v>113</v>
      </c>
      <c r="D24" s="35">
        <v>114</v>
      </c>
      <c r="E24" s="35">
        <v>114</v>
      </c>
      <c r="F24" s="35">
        <v>114</v>
      </c>
      <c r="G24" s="35">
        <v>114</v>
      </c>
      <c r="H24" s="35">
        <v>114</v>
      </c>
      <c r="I24" s="35">
        <v>114</v>
      </c>
      <c r="J24" s="35">
        <v>114</v>
      </c>
      <c r="K24" s="35">
        <v>114</v>
      </c>
      <c r="L24" s="35">
        <v>114</v>
      </c>
      <c r="M24" s="35">
        <v>120</v>
      </c>
      <c r="N24" s="61">
        <v>121</v>
      </c>
    </row>
    <row r="25" spans="2:14" x14ac:dyDescent="0.35">
      <c r="B25" s="2" t="s">
        <v>31</v>
      </c>
      <c r="C25" s="62">
        <v>474.517</v>
      </c>
      <c r="D25" s="62">
        <v>477.38499999999999</v>
      </c>
      <c r="E25" s="62">
        <v>480.17899999999997</v>
      </c>
      <c r="F25" s="62">
        <v>483.2</v>
      </c>
      <c r="G25" s="62">
        <v>485.92</v>
      </c>
      <c r="H25" s="62">
        <v>488.32299999999998</v>
      </c>
      <c r="I25" s="62">
        <v>490.60399999999998</v>
      </c>
      <c r="J25" s="62">
        <v>492.45299999999997</v>
      </c>
      <c r="K25" s="62">
        <v>494.75799999999998</v>
      </c>
      <c r="L25" s="62">
        <v>497.21300000000002</v>
      </c>
      <c r="M25" s="62">
        <v>499.37299999999999</v>
      </c>
      <c r="N25" s="63">
        <v>501.077</v>
      </c>
    </row>
  </sheetData>
  <mergeCells count="3">
    <mergeCell ref="B1:D6"/>
    <mergeCell ref="B10:M10"/>
    <mergeCell ref="B12:M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R23" sqref="R23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53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37">
        <v>285.24700000000001</v>
      </c>
      <c r="D15" s="37">
        <v>286.13499999999999</v>
      </c>
      <c r="E15" s="37">
        <v>287.51299999999998</v>
      </c>
      <c r="F15" s="37">
        <v>288.78899999999999</v>
      </c>
      <c r="G15" s="37">
        <v>290.08</v>
      </c>
      <c r="H15" s="37">
        <v>291.68900000000002</v>
      </c>
      <c r="I15" s="37">
        <v>293.29599999999999</v>
      </c>
      <c r="J15" s="37">
        <v>294.63600000000002</v>
      </c>
      <c r="K15" s="37">
        <v>296.41399999999999</v>
      </c>
      <c r="L15" s="37">
        <v>298.19799999999998</v>
      </c>
      <c r="M15" s="37">
        <v>299.93200000000002</v>
      </c>
      <c r="N15" s="57">
        <v>300.86900000000003</v>
      </c>
    </row>
    <row r="16" spans="2:14" x14ac:dyDescent="0.35">
      <c r="B16" s="2" t="s">
        <v>22</v>
      </c>
      <c r="C16" s="38">
        <v>39.65</v>
      </c>
      <c r="D16" s="38">
        <v>39.799999999999997</v>
      </c>
      <c r="E16" s="38">
        <v>40.082000000000001</v>
      </c>
      <c r="F16" s="38">
        <v>40.295999999999999</v>
      </c>
      <c r="G16" s="38">
        <v>40.475000000000001</v>
      </c>
      <c r="H16" s="38">
        <v>40.72</v>
      </c>
      <c r="I16" s="38">
        <v>41.042999999999999</v>
      </c>
      <c r="J16" s="38">
        <v>41.421999999999997</v>
      </c>
      <c r="K16" s="38">
        <v>41.805999999999997</v>
      </c>
      <c r="L16" s="38">
        <v>42.122</v>
      </c>
      <c r="M16" s="38">
        <v>42.412999999999997</v>
      </c>
      <c r="N16" s="49">
        <v>42.601999999999997</v>
      </c>
    </row>
    <row r="17" spans="2:14" x14ac:dyDescent="0.35">
      <c r="B17" s="2" t="s">
        <v>23</v>
      </c>
      <c r="C17" s="38">
        <v>48.789000000000001</v>
      </c>
      <c r="D17" s="38">
        <v>48.966999999999999</v>
      </c>
      <c r="E17" s="38">
        <v>49.2</v>
      </c>
      <c r="F17" s="38">
        <v>49.404000000000003</v>
      </c>
      <c r="G17" s="38">
        <v>49.642000000000003</v>
      </c>
      <c r="H17" s="38">
        <v>49.892000000000003</v>
      </c>
      <c r="I17" s="38">
        <v>50.177999999999997</v>
      </c>
      <c r="J17" s="38">
        <v>50.387</v>
      </c>
      <c r="K17" s="38">
        <v>50.668999999999997</v>
      </c>
      <c r="L17" s="38">
        <v>50.926000000000002</v>
      </c>
      <c r="M17" s="38">
        <v>51.158000000000001</v>
      </c>
      <c r="N17" s="49">
        <v>51.317</v>
      </c>
    </row>
    <row r="18" spans="2:14" x14ac:dyDescent="0.35">
      <c r="B18" s="2" t="s">
        <v>24</v>
      </c>
      <c r="C18" s="38">
        <v>1.345</v>
      </c>
      <c r="D18" s="38">
        <v>1.347</v>
      </c>
      <c r="E18" s="38">
        <v>1.347</v>
      </c>
      <c r="F18" s="38">
        <v>1.3480000000000001</v>
      </c>
      <c r="G18" s="38">
        <v>1.351</v>
      </c>
      <c r="H18" s="38">
        <v>1.351</v>
      </c>
      <c r="I18" s="38">
        <v>1.353</v>
      </c>
      <c r="J18" s="38">
        <v>1.3620000000000001</v>
      </c>
      <c r="K18" s="38">
        <v>1.3660000000000001</v>
      </c>
      <c r="L18" s="38">
        <v>1.37</v>
      </c>
      <c r="M18" s="38">
        <v>1.371</v>
      </c>
      <c r="N18" s="49">
        <v>1.371</v>
      </c>
    </row>
    <row r="19" spans="2:14" x14ac:dyDescent="0.35">
      <c r="B19" s="2" t="s">
        <v>54</v>
      </c>
      <c r="C19" s="38">
        <v>42.511000000000003</v>
      </c>
      <c r="D19" s="38">
        <v>42.731999999999999</v>
      </c>
      <c r="E19" s="38">
        <v>43.119</v>
      </c>
      <c r="F19" s="38">
        <v>43.466000000000001</v>
      </c>
      <c r="G19" s="38">
        <v>43.795999999999999</v>
      </c>
      <c r="H19" s="38">
        <v>44.237000000000002</v>
      </c>
      <c r="I19" s="38">
        <v>44.743000000000002</v>
      </c>
      <c r="J19" s="38">
        <v>45.222999999999999</v>
      </c>
      <c r="K19" s="38">
        <v>45.783000000000001</v>
      </c>
      <c r="L19" s="38">
        <v>46.265999999999998</v>
      </c>
      <c r="M19" s="38">
        <v>46.576000000000001</v>
      </c>
      <c r="N19" s="49">
        <v>46.874000000000002</v>
      </c>
    </row>
    <row r="20" spans="2:14" x14ac:dyDescent="0.35">
      <c r="B20" s="2" t="s">
        <v>27</v>
      </c>
      <c r="C20" s="38">
        <v>17.606000000000002</v>
      </c>
      <c r="D20" s="38">
        <v>17.643999999999998</v>
      </c>
      <c r="E20" s="38">
        <v>17.675000000000001</v>
      </c>
      <c r="F20" s="38">
        <v>17.702000000000002</v>
      </c>
      <c r="G20" s="38">
        <v>17.724</v>
      </c>
      <c r="H20" s="38">
        <v>17.738</v>
      </c>
      <c r="I20" s="38">
        <v>17.754000000000001</v>
      </c>
      <c r="J20" s="38">
        <v>17.776</v>
      </c>
      <c r="K20" s="38">
        <v>17.794</v>
      </c>
      <c r="L20" s="38">
        <v>17.82</v>
      </c>
      <c r="M20" s="38">
        <v>17.866</v>
      </c>
      <c r="N20" s="49">
        <v>17.885999999999999</v>
      </c>
    </row>
    <row r="21" spans="2:14" ht="29" x14ac:dyDescent="0.35">
      <c r="B21" s="2" t="s">
        <v>55</v>
      </c>
      <c r="C21" s="38">
        <v>3.4660000000000002</v>
      </c>
      <c r="D21" s="38">
        <v>3.4870000000000001</v>
      </c>
      <c r="E21" s="38">
        <v>3.4940000000000002</v>
      </c>
      <c r="F21" s="38">
        <v>3.53</v>
      </c>
      <c r="G21" s="38">
        <v>3.5459999999999998</v>
      </c>
      <c r="H21" s="38">
        <v>3.548</v>
      </c>
      <c r="I21" s="38">
        <v>3.5529999999999999</v>
      </c>
      <c r="J21" s="38">
        <v>3.5670000000000002</v>
      </c>
      <c r="K21" s="38">
        <v>3.5859999999999999</v>
      </c>
      <c r="L21" s="38">
        <v>3.593</v>
      </c>
      <c r="M21" s="38">
        <v>3.605</v>
      </c>
      <c r="N21" s="49">
        <v>3.605</v>
      </c>
    </row>
    <row r="22" spans="2:14" x14ac:dyDescent="0.35">
      <c r="B22" s="2" t="s">
        <v>28</v>
      </c>
      <c r="C22" s="38">
        <v>6.8470000000000004</v>
      </c>
      <c r="D22" s="38">
        <v>6.851</v>
      </c>
      <c r="E22" s="38">
        <v>6.87</v>
      </c>
      <c r="F22" s="38">
        <v>6.8810000000000002</v>
      </c>
      <c r="G22" s="38">
        <v>6.9039999999999999</v>
      </c>
      <c r="H22" s="38">
        <v>6.96</v>
      </c>
      <c r="I22" s="38">
        <v>6.9969999999999999</v>
      </c>
      <c r="J22" s="38">
        <v>7</v>
      </c>
      <c r="K22" s="38">
        <v>7.03</v>
      </c>
      <c r="L22" s="38">
        <v>7.085</v>
      </c>
      <c r="M22" s="38">
        <v>7.149</v>
      </c>
      <c r="N22" s="49">
        <v>7.1689999999999996</v>
      </c>
    </row>
    <row r="23" spans="2:14" ht="29" x14ac:dyDescent="0.35">
      <c r="B23" s="2" t="s">
        <v>49</v>
      </c>
      <c r="C23" s="55">
        <v>985</v>
      </c>
      <c r="D23" s="55">
        <v>986</v>
      </c>
      <c r="E23" s="55">
        <v>986</v>
      </c>
      <c r="F23" s="55">
        <v>986</v>
      </c>
      <c r="G23" s="55">
        <v>986</v>
      </c>
      <c r="H23" s="55">
        <v>991</v>
      </c>
      <c r="I23" s="55">
        <v>991</v>
      </c>
      <c r="J23" s="55">
        <v>993</v>
      </c>
      <c r="K23" s="55">
        <v>994</v>
      </c>
      <c r="L23" s="55">
        <v>999</v>
      </c>
      <c r="M23" s="40">
        <v>1</v>
      </c>
      <c r="N23" s="50">
        <v>1</v>
      </c>
    </row>
    <row r="24" spans="2:14" ht="21" customHeight="1" x14ac:dyDescent="0.35">
      <c r="B24" s="2" t="s">
        <v>30</v>
      </c>
      <c r="C24" s="56">
        <v>108</v>
      </c>
      <c r="D24" s="56">
        <v>109</v>
      </c>
      <c r="E24" s="56">
        <v>110</v>
      </c>
      <c r="F24" s="56">
        <v>110</v>
      </c>
      <c r="G24" s="56">
        <v>110</v>
      </c>
      <c r="H24" s="56">
        <v>110</v>
      </c>
      <c r="I24" s="56">
        <v>110</v>
      </c>
      <c r="J24" s="56">
        <v>110</v>
      </c>
      <c r="K24" s="56">
        <v>112</v>
      </c>
      <c r="L24" s="56">
        <v>113</v>
      </c>
      <c r="M24" s="56">
        <v>113</v>
      </c>
      <c r="N24" s="58">
        <v>113</v>
      </c>
    </row>
    <row r="25" spans="2:14" x14ac:dyDescent="0.35">
      <c r="B25" s="2" t="s">
        <v>31</v>
      </c>
      <c r="C25" s="53">
        <v>446.55500000000001</v>
      </c>
      <c r="D25" s="53">
        <v>448.05900000000003</v>
      </c>
      <c r="E25" s="53">
        <v>450.39699999999999</v>
      </c>
      <c r="F25" s="53">
        <v>452.51299999999998</v>
      </c>
      <c r="G25" s="53">
        <v>454.61500000000001</v>
      </c>
      <c r="H25" s="53">
        <v>457.23700000000002</v>
      </c>
      <c r="I25" s="53">
        <v>460.01900000000001</v>
      </c>
      <c r="J25" s="53">
        <v>462.47699999999998</v>
      </c>
      <c r="K25" s="53">
        <v>465.55500000000001</v>
      </c>
      <c r="L25" s="53">
        <v>468.49299999999999</v>
      </c>
      <c r="M25" s="53">
        <v>471.18400000000003</v>
      </c>
      <c r="N25" s="54">
        <v>472.80700000000002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R17" sqref="R17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52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41">
        <v>269.09699999999998</v>
      </c>
      <c r="D15" s="37">
        <v>269.63799999999998</v>
      </c>
      <c r="E15" s="37">
        <v>270.12700000000001</v>
      </c>
      <c r="F15" s="37">
        <v>278.36799999999999</v>
      </c>
      <c r="G15" s="37">
        <v>280.04300000000001</v>
      </c>
      <c r="H15" s="37">
        <v>280.58999999999997</v>
      </c>
      <c r="I15" s="37">
        <v>281.34100000000001</v>
      </c>
      <c r="J15" s="37">
        <v>281.928</v>
      </c>
      <c r="K15" s="37">
        <v>282.589</v>
      </c>
      <c r="L15" s="37">
        <v>283.40600000000001</v>
      </c>
      <c r="M15" s="37">
        <v>284.17599999999999</v>
      </c>
      <c r="N15" s="48">
        <v>284.67</v>
      </c>
    </row>
    <row r="16" spans="2:14" x14ac:dyDescent="0.35">
      <c r="B16" s="2" t="s">
        <v>22</v>
      </c>
      <c r="C16" s="39">
        <v>37.362000000000002</v>
      </c>
      <c r="D16" s="38">
        <v>37.362000000000002</v>
      </c>
      <c r="E16" s="38">
        <v>37.378999999999998</v>
      </c>
      <c r="F16" s="38">
        <v>39.006</v>
      </c>
      <c r="G16" s="38">
        <v>39.039000000000001</v>
      </c>
      <c r="H16" s="38">
        <v>39.066000000000003</v>
      </c>
      <c r="I16" s="38">
        <v>39.113999999999997</v>
      </c>
      <c r="J16" s="38">
        <v>39.179000000000002</v>
      </c>
      <c r="K16" s="38">
        <v>39.238</v>
      </c>
      <c r="L16" s="38">
        <v>39.289000000000001</v>
      </c>
      <c r="M16" s="38">
        <v>39.418999999999997</v>
      </c>
      <c r="N16" s="49">
        <v>39.557000000000002</v>
      </c>
    </row>
    <row r="17" spans="2:14" x14ac:dyDescent="0.35">
      <c r="B17" s="2" t="s">
        <v>23</v>
      </c>
      <c r="C17" s="39">
        <v>45.256</v>
      </c>
      <c r="D17" s="38">
        <v>45.384</v>
      </c>
      <c r="E17" s="38">
        <v>45.484000000000002</v>
      </c>
      <c r="F17" s="38">
        <v>47.008000000000003</v>
      </c>
      <c r="G17" s="38">
        <v>47.313000000000002</v>
      </c>
      <c r="H17" s="38">
        <v>47.512</v>
      </c>
      <c r="I17" s="38">
        <v>47.816000000000003</v>
      </c>
      <c r="J17" s="38">
        <v>47.954999999999998</v>
      </c>
      <c r="K17" s="38">
        <v>48.133000000000003</v>
      </c>
      <c r="L17" s="38">
        <v>48.331000000000003</v>
      </c>
      <c r="M17" s="38">
        <v>48.466999999999999</v>
      </c>
      <c r="N17" s="49">
        <v>48.64</v>
      </c>
    </row>
    <row r="18" spans="2:14" x14ac:dyDescent="0.35">
      <c r="B18" s="2" t="s">
        <v>24</v>
      </c>
      <c r="C18" s="39">
        <v>1.2969999999999999</v>
      </c>
      <c r="D18" s="38">
        <v>1.2989999999999999</v>
      </c>
      <c r="E18" s="38">
        <v>1.2989999999999999</v>
      </c>
      <c r="F18" s="38">
        <v>1.327</v>
      </c>
      <c r="G18" s="38">
        <v>1.329</v>
      </c>
      <c r="H18" s="38">
        <v>1.331</v>
      </c>
      <c r="I18" s="38">
        <v>1.333</v>
      </c>
      <c r="J18" s="38">
        <v>1.3340000000000001</v>
      </c>
      <c r="K18" s="38">
        <v>1.3380000000000001</v>
      </c>
      <c r="L18" s="38">
        <v>1.341</v>
      </c>
      <c r="M18" s="38">
        <v>1.343</v>
      </c>
      <c r="N18" s="49">
        <v>1.345</v>
      </c>
    </row>
    <row r="19" spans="2:14" x14ac:dyDescent="0.35">
      <c r="B19" s="2" t="s">
        <v>54</v>
      </c>
      <c r="C19" s="39">
        <v>36.549999999999997</v>
      </c>
      <c r="D19" s="38">
        <v>36.656999999999996</v>
      </c>
      <c r="E19" s="38">
        <v>36.773000000000003</v>
      </c>
      <c r="F19" s="38">
        <v>39.137</v>
      </c>
      <c r="G19" s="38">
        <v>39.526000000000003</v>
      </c>
      <c r="H19" s="38">
        <v>39.966000000000001</v>
      </c>
      <c r="I19" s="38">
        <v>40.380000000000003</v>
      </c>
      <c r="J19" s="38">
        <v>40.752000000000002</v>
      </c>
      <c r="K19" s="38">
        <v>41.122</v>
      </c>
      <c r="L19" s="38">
        <v>41.542999999999999</v>
      </c>
      <c r="M19" s="38">
        <v>41.735999999999997</v>
      </c>
      <c r="N19" s="49">
        <v>42.19</v>
      </c>
    </row>
    <row r="20" spans="2:14" x14ac:dyDescent="0.35">
      <c r="B20" s="2" t="s">
        <v>27</v>
      </c>
      <c r="C20" s="39">
        <v>16.042000000000002</v>
      </c>
      <c r="D20" s="38">
        <v>16.134</v>
      </c>
      <c r="E20" s="38">
        <v>16.158999999999999</v>
      </c>
      <c r="F20" s="38">
        <v>17.271999999999998</v>
      </c>
      <c r="G20" s="38">
        <v>17.43</v>
      </c>
      <c r="H20" s="38">
        <v>17.454999999999998</v>
      </c>
      <c r="I20" s="38">
        <v>17.463000000000001</v>
      </c>
      <c r="J20" s="38">
        <v>17.489000000000001</v>
      </c>
      <c r="K20" s="38">
        <v>17.504999999999999</v>
      </c>
      <c r="L20" s="38">
        <v>17.542000000000002</v>
      </c>
      <c r="M20" s="38">
        <v>17.562000000000001</v>
      </c>
      <c r="N20" s="49">
        <v>17.579999999999998</v>
      </c>
    </row>
    <row r="21" spans="2:14" ht="29" x14ac:dyDescent="0.35">
      <c r="B21" s="2" t="s">
        <v>56</v>
      </c>
      <c r="C21" s="47">
        <v>2.8719999999999999</v>
      </c>
      <c r="D21" s="40">
        <v>2.8769999999999998</v>
      </c>
      <c r="E21" s="40">
        <v>2.899</v>
      </c>
      <c r="F21" s="40">
        <v>3.194</v>
      </c>
      <c r="G21" s="40">
        <v>3.3239999999999998</v>
      </c>
      <c r="H21" s="40">
        <v>3.3580000000000001</v>
      </c>
      <c r="I21" s="40">
        <v>3.363</v>
      </c>
      <c r="J21" s="40">
        <v>3.3639999999999999</v>
      </c>
      <c r="K21" s="40">
        <v>3.375</v>
      </c>
      <c r="L21" s="40">
        <v>3.3820000000000001</v>
      </c>
      <c r="M21" s="40">
        <v>3.4220000000000002</v>
      </c>
      <c r="N21" s="50">
        <v>3.4540000000000002</v>
      </c>
    </row>
    <row r="22" spans="2:14" x14ac:dyDescent="0.35">
      <c r="B22" s="2" t="s">
        <v>28</v>
      </c>
      <c r="C22" s="39">
        <v>6.1</v>
      </c>
      <c r="D22" s="38">
        <v>6.2149999999999999</v>
      </c>
      <c r="E22" s="38">
        <v>6.218</v>
      </c>
      <c r="F22" s="38">
        <v>6.6929999999999996</v>
      </c>
      <c r="G22" s="38">
        <v>6.7610000000000001</v>
      </c>
      <c r="H22" s="38">
        <v>6.77</v>
      </c>
      <c r="I22" s="38">
        <v>6.782</v>
      </c>
      <c r="J22" s="38">
        <v>6.7949999999999999</v>
      </c>
      <c r="K22" s="38">
        <v>6.81</v>
      </c>
      <c r="L22" s="38">
        <v>6.8120000000000003</v>
      </c>
      <c r="M22" s="38">
        <v>6.835</v>
      </c>
      <c r="N22" s="49">
        <v>6.8440000000000003</v>
      </c>
    </row>
    <row r="23" spans="2:14" ht="29" x14ac:dyDescent="0.35">
      <c r="B23" s="2" t="s">
        <v>57</v>
      </c>
      <c r="C23" s="42">
        <v>875</v>
      </c>
      <c r="D23" s="43">
        <v>877</v>
      </c>
      <c r="E23" s="43">
        <v>877</v>
      </c>
      <c r="F23" s="43">
        <v>944</v>
      </c>
      <c r="G23" s="43">
        <v>955</v>
      </c>
      <c r="H23" s="43">
        <v>962</v>
      </c>
      <c r="I23" s="43">
        <v>963</v>
      </c>
      <c r="J23" s="43">
        <v>964</v>
      </c>
      <c r="K23" s="43">
        <v>970</v>
      </c>
      <c r="L23" s="43">
        <v>973</v>
      </c>
      <c r="M23" s="43">
        <v>981</v>
      </c>
      <c r="N23" s="51">
        <v>985</v>
      </c>
    </row>
    <row r="24" spans="2:14" ht="21" customHeight="1" x14ac:dyDescent="0.35">
      <c r="B24" s="2" t="s">
        <v>30</v>
      </c>
      <c r="C24" s="42">
        <v>102</v>
      </c>
      <c r="D24" s="43">
        <v>102</v>
      </c>
      <c r="E24" s="43">
        <v>102</v>
      </c>
      <c r="F24" s="43">
        <v>108</v>
      </c>
      <c r="G24" s="43">
        <v>108</v>
      </c>
      <c r="H24" s="43">
        <v>108</v>
      </c>
      <c r="I24" s="43">
        <v>108</v>
      </c>
      <c r="J24" s="43">
        <v>108</v>
      </c>
      <c r="K24" s="43">
        <v>108</v>
      </c>
      <c r="L24" s="43">
        <v>108</v>
      </c>
      <c r="M24" s="43">
        <v>108</v>
      </c>
      <c r="N24" s="51">
        <v>108</v>
      </c>
    </row>
    <row r="25" spans="2:14" x14ac:dyDescent="0.35">
      <c r="B25" s="2" t="s">
        <v>31</v>
      </c>
      <c r="C25" s="52">
        <v>415.41800000000001</v>
      </c>
      <c r="D25" s="53">
        <v>416.36399999999998</v>
      </c>
      <c r="E25" s="53">
        <v>417.09500000000003</v>
      </c>
      <c r="F25" s="53">
        <v>432.38</v>
      </c>
      <c r="G25" s="53">
        <v>435.09699999999998</v>
      </c>
      <c r="H25" s="53">
        <v>436.34899999999999</v>
      </c>
      <c r="I25" s="53">
        <v>437.80599999999998</v>
      </c>
      <c r="J25" s="53">
        <v>438.96</v>
      </c>
      <c r="K25" s="53">
        <v>440.23099999999999</v>
      </c>
      <c r="L25" s="53">
        <v>441.71199999999999</v>
      </c>
      <c r="M25" s="53">
        <v>443.03399999999999</v>
      </c>
      <c r="N25" s="54">
        <v>445.37799999999999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R19" sqref="R19"/>
    </sheetView>
  </sheetViews>
  <sheetFormatPr baseColWidth="10" defaultColWidth="11.453125" defaultRowHeight="14.5" x14ac:dyDescent="0.35"/>
  <cols>
    <col min="1" max="1" width="4.1796875" style="1" customWidth="1"/>
    <col min="2" max="2" width="21.26953125" style="5" customWidth="1"/>
    <col min="3" max="3" width="11.5429687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9.5429687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15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ht="15" customHeight="1" x14ac:dyDescent="0.35">
      <c r="B15" s="2" t="s">
        <v>21</v>
      </c>
      <c r="C15" s="36" t="s">
        <v>40</v>
      </c>
      <c r="D15" s="36">
        <v>253.96</v>
      </c>
      <c r="E15" s="36">
        <v>256.20800000000003</v>
      </c>
      <c r="F15" s="36" t="s">
        <v>32</v>
      </c>
      <c r="G15" s="36" t="s">
        <v>33</v>
      </c>
      <c r="H15" s="36" t="s">
        <v>34</v>
      </c>
      <c r="I15" s="36" t="s">
        <v>35</v>
      </c>
      <c r="J15" s="36" t="s">
        <v>36</v>
      </c>
      <c r="K15" s="36" t="s">
        <v>37</v>
      </c>
      <c r="L15" s="36" t="s">
        <v>38</v>
      </c>
      <c r="M15" s="36" t="s">
        <v>39</v>
      </c>
      <c r="N15" s="44">
        <v>270.81299999999999</v>
      </c>
    </row>
    <row r="16" spans="2:14" ht="15" customHeight="1" x14ac:dyDescent="0.35">
      <c r="B16" s="2" t="s">
        <v>22</v>
      </c>
      <c r="C16" s="36">
        <v>32585</v>
      </c>
      <c r="D16" s="36">
        <v>33.512999999999998</v>
      </c>
      <c r="E16" s="36">
        <v>34.262999999999998</v>
      </c>
      <c r="F16" s="36">
        <v>34.956000000000003</v>
      </c>
      <c r="G16" s="36">
        <v>35.396000000000001</v>
      </c>
      <c r="H16" s="36">
        <v>35.868000000000002</v>
      </c>
      <c r="I16" s="36">
        <v>36.414000000000001</v>
      </c>
      <c r="J16" s="36">
        <v>36.936</v>
      </c>
      <c r="K16" s="36">
        <v>37.325000000000003</v>
      </c>
      <c r="L16" s="36">
        <v>37.69</v>
      </c>
      <c r="M16" s="36">
        <v>37.697000000000003</v>
      </c>
      <c r="N16" s="44">
        <v>37.710999999999999</v>
      </c>
    </row>
    <row r="17" spans="2:14" ht="15" customHeight="1" x14ac:dyDescent="0.35">
      <c r="B17" s="2" t="s">
        <v>23</v>
      </c>
      <c r="C17" s="36">
        <v>42803</v>
      </c>
      <c r="D17" s="36">
        <v>43.002000000000002</v>
      </c>
      <c r="E17" s="36">
        <v>43.344000000000001</v>
      </c>
      <c r="F17" s="36">
        <v>43.665999999999997</v>
      </c>
      <c r="G17" s="36">
        <v>44.027999999999999</v>
      </c>
      <c r="H17" s="36">
        <v>44.4</v>
      </c>
      <c r="I17" s="36">
        <v>44.677999999999997</v>
      </c>
      <c r="J17" s="36">
        <v>44.787999999999997</v>
      </c>
      <c r="K17" s="36">
        <v>44.93</v>
      </c>
      <c r="L17" s="36">
        <v>45.201000000000001</v>
      </c>
      <c r="M17" s="36">
        <v>45.210999999999999</v>
      </c>
      <c r="N17" s="44">
        <v>45.277999999999999</v>
      </c>
    </row>
    <row r="18" spans="2:14" x14ac:dyDescent="0.35">
      <c r="B18" s="2" t="s">
        <v>24</v>
      </c>
      <c r="C18" s="36">
        <v>1.228</v>
      </c>
      <c r="D18" s="36">
        <v>1.2330000000000001</v>
      </c>
      <c r="E18" s="36">
        <v>1.2450000000000001</v>
      </c>
      <c r="F18" s="36">
        <v>1.3520000000000001</v>
      </c>
      <c r="G18" s="36">
        <v>1.262</v>
      </c>
      <c r="H18" s="36">
        <v>1.2769999999999999</v>
      </c>
      <c r="I18" s="36">
        <v>1.284</v>
      </c>
      <c r="J18" s="36">
        <v>1.29</v>
      </c>
      <c r="K18" s="36">
        <v>1.292</v>
      </c>
      <c r="L18" s="36">
        <v>1.294</v>
      </c>
      <c r="M18" s="36">
        <v>1.294</v>
      </c>
      <c r="N18" s="44">
        <v>1.294</v>
      </c>
    </row>
    <row r="19" spans="2:14" ht="15" customHeight="1" x14ac:dyDescent="0.35">
      <c r="B19" s="2" t="s">
        <v>25</v>
      </c>
      <c r="C19" s="36">
        <v>31276</v>
      </c>
      <c r="D19" s="36">
        <v>32.386000000000003</v>
      </c>
      <c r="E19" s="36">
        <v>32.768999999999998</v>
      </c>
      <c r="F19" s="36">
        <v>33.479999999999997</v>
      </c>
      <c r="G19" s="36">
        <v>34.1</v>
      </c>
      <c r="H19" s="36">
        <v>34.688000000000002</v>
      </c>
      <c r="I19" s="36">
        <v>35.183</v>
      </c>
      <c r="J19" s="36">
        <v>35.643000000000001</v>
      </c>
      <c r="K19" s="36">
        <v>36.143999999999998</v>
      </c>
      <c r="L19" s="36">
        <v>36.781999999999996</v>
      </c>
      <c r="M19" s="36">
        <v>36.906999999999996</v>
      </c>
      <c r="N19" s="44">
        <v>37.027999999999999</v>
      </c>
    </row>
    <row r="20" spans="2:14" ht="15" customHeight="1" x14ac:dyDescent="0.35">
      <c r="B20" s="2" t="s">
        <v>26</v>
      </c>
      <c r="C20" s="36">
        <v>15.148</v>
      </c>
      <c r="D20" s="36">
        <v>15.225</v>
      </c>
      <c r="E20" s="36">
        <v>15.268000000000001</v>
      </c>
      <c r="F20" s="36">
        <v>15.347</v>
      </c>
      <c r="G20" s="36">
        <v>15.417</v>
      </c>
      <c r="H20" s="36">
        <v>15.526</v>
      </c>
      <c r="I20" s="36">
        <v>15.539</v>
      </c>
      <c r="J20" s="36">
        <v>15.653</v>
      </c>
      <c r="K20" s="36">
        <v>15.686999999999999</v>
      </c>
      <c r="L20" s="36">
        <v>15.773</v>
      </c>
      <c r="M20" s="36">
        <v>15.782</v>
      </c>
      <c r="N20" s="44">
        <v>15.808</v>
      </c>
    </row>
    <row r="21" spans="2:14" ht="29" x14ac:dyDescent="0.35">
      <c r="B21" s="2" t="s">
        <v>51</v>
      </c>
      <c r="C21" s="36">
        <v>2.6179999999999999</v>
      </c>
      <c r="D21" s="36">
        <v>2.6539999999999999</v>
      </c>
      <c r="E21" s="36">
        <v>2.6579999999999999</v>
      </c>
      <c r="F21" s="36">
        <v>2.6739999999999999</v>
      </c>
      <c r="G21" s="36">
        <v>2.7069999999999999</v>
      </c>
      <c r="H21" s="36">
        <v>2.7509999999999999</v>
      </c>
      <c r="I21" s="36">
        <v>2.7639999999999998</v>
      </c>
      <c r="J21" s="36">
        <v>2.8370000000000002</v>
      </c>
      <c r="K21" s="36">
        <v>2.8439999999999999</v>
      </c>
      <c r="L21" s="36">
        <v>2.871</v>
      </c>
      <c r="M21" s="36">
        <v>2.887</v>
      </c>
      <c r="N21" s="44">
        <v>2.89</v>
      </c>
    </row>
    <row r="22" spans="2:14" x14ac:dyDescent="0.35">
      <c r="B22" s="2" t="s">
        <v>50</v>
      </c>
      <c r="C22" s="36">
        <v>5480</v>
      </c>
      <c r="D22" s="36">
        <v>5.5620000000000003</v>
      </c>
      <c r="E22" s="36">
        <v>5.6929999999999996</v>
      </c>
      <c r="F22" s="36">
        <v>5.7060000000000004</v>
      </c>
      <c r="G22" s="36">
        <v>5.7149999999999999</v>
      </c>
      <c r="H22" s="36">
        <v>5.7190000000000003</v>
      </c>
      <c r="I22" s="36">
        <v>5.7530000000000001</v>
      </c>
      <c r="J22" s="36">
        <v>5.7690000000000001</v>
      </c>
      <c r="K22" s="36">
        <v>5.7770000000000001</v>
      </c>
      <c r="L22" s="36">
        <v>5.78</v>
      </c>
      <c r="M22" s="36">
        <v>5.78</v>
      </c>
      <c r="N22" s="44">
        <v>5.7880000000000003</v>
      </c>
    </row>
    <row r="23" spans="2:14" ht="29" x14ac:dyDescent="0.35">
      <c r="B23" s="2" t="s">
        <v>49</v>
      </c>
      <c r="C23" s="36">
        <v>613</v>
      </c>
      <c r="D23" s="36">
        <v>613</v>
      </c>
      <c r="E23" s="36">
        <v>662</v>
      </c>
      <c r="F23" s="36">
        <v>690</v>
      </c>
      <c r="G23" s="36">
        <v>737</v>
      </c>
      <c r="H23" s="36">
        <v>784</v>
      </c>
      <c r="I23" s="36">
        <v>787</v>
      </c>
      <c r="J23" s="36">
        <v>854</v>
      </c>
      <c r="K23" s="36">
        <v>868</v>
      </c>
      <c r="L23" s="36">
        <v>890</v>
      </c>
      <c r="M23" s="36">
        <v>891</v>
      </c>
      <c r="N23" s="44">
        <v>891</v>
      </c>
    </row>
    <row r="24" spans="2:14" ht="21" customHeight="1" x14ac:dyDescent="0.35">
      <c r="B24" s="2" t="s">
        <v>30</v>
      </c>
      <c r="C24" s="36">
        <v>90</v>
      </c>
      <c r="D24" s="36">
        <v>92</v>
      </c>
      <c r="E24" s="36">
        <v>92</v>
      </c>
      <c r="F24" s="36">
        <v>92</v>
      </c>
      <c r="G24" s="36">
        <v>94</v>
      </c>
      <c r="H24" s="36">
        <v>97</v>
      </c>
      <c r="I24" s="36">
        <v>97</v>
      </c>
      <c r="J24" s="36">
        <v>97</v>
      </c>
      <c r="K24" s="36">
        <v>97</v>
      </c>
      <c r="L24" s="36">
        <v>101</v>
      </c>
      <c r="M24" s="36">
        <v>102</v>
      </c>
      <c r="N24" s="44">
        <v>104</v>
      </c>
    </row>
    <row r="25" spans="2:14" ht="15" customHeight="1" x14ac:dyDescent="0.35">
      <c r="B25" s="2" t="s">
        <v>31</v>
      </c>
      <c r="C25" s="45">
        <v>384977</v>
      </c>
      <c r="D25" s="45">
        <v>388.24</v>
      </c>
      <c r="E25" s="45">
        <v>392.202</v>
      </c>
      <c r="F25" s="45" t="s">
        <v>41</v>
      </c>
      <c r="G25" s="45" t="s">
        <v>42</v>
      </c>
      <c r="H25" s="45" t="s">
        <v>43</v>
      </c>
      <c r="I25" s="45" t="s">
        <v>44</v>
      </c>
      <c r="J25" s="45" t="s">
        <v>45</v>
      </c>
      <c r="K25" s="45" t="s">
        <v>46</v>
      </c>
      <c r="L25" s="45" t="s">
        <v>47</v>
      </c>
      <c r="M25" s="45" t="s">
        <v>48</v>
      </c>
      <c r="N25" s="46">
        <v>417.60500000000002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38"/>
  <sheetViews>
    <sheetView topLeftCell="A13" workbookViewId="0">
      <selection activeCell="M34" sqref="M34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" width="11.453125" style="1"/>
    <col min="17" max="17" width="20.7265625" style="1" customWidth="1"/>
    <col min="18" max="16384" width="11.453125" style="1"/>
  </cols>
  <sheetData>
    <row r="1" spans="2:17" x14ac:dyDescent="0.35">
      <c r="B1" s="109"/>
      <c r="C1" s="109"/>
      <c r="D1" s="109"/>
    </row>
    <row r="2" spans="2:17" x14ac:dyDescent="0.35">
      <c r="B2" s="109"/>
      <c r="C2" s="109"/>
      <c r="D2" s="109"/>
    </row>
    <row r="3" spans="2:17" x14ac:dyDescent="0.35">
      <c r="B3" s="109"/>
      <c r="C3" s="109"/>
      <c r="D3" s="109"/>
    </row>
    <row r="4" spans="2:17" x14ac:dyDescent="0.35">
      <c r="B4" s="109"/>
      <c r="C4" s="109"/>
      <c r="D4" s="109"/>
    </row>
    <row r="5" spans="2:17" x14ac:dyDescent="0.35">
      <c r="B5" s="109"/>
      <c r="C5" s="109"/>
      <c r="D5" s="109"/>
    </row>
    <row r="6" spans="2:17" x14ac:dyDescent="0.35">
      <c r="B6" s="109"/>
      <c r="C6" s="109"/>
      <c r="D6" s="109"/>
    </row>
    <row r="10" spans="2:17" ht="15.5" x14ac:dyDescent="0.35">
      <c r="B10" s="110" t="s">
        <v>67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7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7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  <c r="O14" s="6" t="s">
        <v>12</v>
      </c>
    </row>
    <row r="15" spans="2:17" x14ac:dyDescent="0.35">
      <c r="B15" s="2" t="s">
        <v>21</v>
      </c>
      <c r="C15" s="4">
        <v>452279</v>
      </c>
      <c r="D15" s="4">
        <v>453042</v>
      </c>
      <c r="E15" s="103">
        <f>D15+T10</f>
        <v>453042</v>
      </c>
      <c r="F15" s="103">
        <f>E15+631</f>
        <v>453673</v>
      </c>
      <c r="G15" s="103">
        <f>F15+729</f>
        <v>454402</v>
      </c>
      <c r="H15" s="103">
        <f>G15+618</f>
        <v>455020</v>
      </c>
      <c r="I15" s="103">
        <f>H15+429</f>
        <v>455449</v>
      </c>
      <c r="J15" s="103">
        <f>I15+429</f>
        <v>455878</v>
      </c>
      <c r="K15" s="93">
        <f>J15+774</f>
        <v>456652</v>
      </c>
      <c r="L15" s="103">
        <f>K15+626</f>
        <v>457278</v>
      </c>
      <c r="M15" s="102">
        <f>L15+518</f>
        <v>457796</v>
      </c>
      <c r="N15" s="4">
        <v>458050</v>
      </c>
      <c r="O15" s="108">
        <v>451768</v>
      </c>
      <c r="P15" s="107">
        <f>N15-O15</f>
        <v>6282</v>
      </c>
      <c r="Q15" s="107"/>
    </row>
    <row r="16" spans="2:17" x14ac:dyDescent="0.35">
      <c r="B16" s="2" t="s">
        <v>22</v>
      </c>
      <c r="C16" s="4">
        <v>47170</v>
      </c>
      <c r="D16" s="4">
        <v>47229</v>
      </c>
      <c r="E16" s="103">
        <f t="shared" ref="E16:E24" si="0">D16+T11</f>
        <v>47229</v>
      </c>
      <c r="F16" s="103">
        <f>E16+10</f>
        <v>47239</v>
      </c>
      <c r="G16" s="103">
        <f>F16+106</f>
        <v>47345</v>
      </c>
      <c r="H16" s="103">
        <f>G16+131</f>
        <v>47476</v>
      </c>
      <c r="I16" s="103">
        <f>H16+200</f>
        <v>47676</v>
      </c>
      <c r="J16" s="103">
        <f>I16+200</f>
        <v>47876</v>
      </c>
      <c r="K16" s="106">
        <f>J16+257</f>
        <v>48133</v>
      </c>
      <c r="L16" s="103">
        <f>K16+231</f>
        <v>48364</v>
      </c>
      <c r="M16" s="102">
        <f>L16+45</f>
        <v>48409</v>
      </c>
      <c r="N16" s="4">
        <v>48430</v>
      </c>
      <c r="O16" s="108">
        <v>47114</v>
      </c>
      <c r="P16" s="107">
        <f t="shared" ref="P16:P25" si="1">N16-O16</f>
        <v>1316</v>
      </c>
      <c r="Q16" s="107"/>
    </row>
    <row r="17" spans="2:17" x14ac:dyDescent="0.35">
      <c r="B17" s="2" t="s">
        <v>23</v>
      </c>
      <c r="C17" s="4">
        <v>66656</v>
      </c>
      <c r="D17" s="4">
        <v>66723</v>
      </c>
      <c r="E17" s="103">
        <f t="shared" si="0"/>
        <v>66723</v>
      </c>
      <c r="F17" s="103">
        <f>E17+35</f>
        <v>66758</v>
      </c>
      <c r="G17" s="103">
        <f>F17+26</f>
        <v>66784</v>
      </c>
      <c r="H17" s="103">
        <f>G17+33</f>
        <v>66817</v>
      </c>
      <c r="I17" s="103">
        <f>H17+33</f>
        <v>66850</v>
      </c>
      <c r="J17" s="103">
        <f>I17+33</f>
        <v>66883</v>
      </c>
      <c r="K17" s="106">
        <f>J17+23</f>
        <v>66906</v>
      </c>
      <c r="L17" s="103">
        <f>K17+36</f>
        <v>66942</v>
      </c>
      <c r="M17" s="102">
        <f>L17+30</f>
        <v>66972</v>
      </c>
      <c r="N17" s="4">
        <v>66981</v>
      </c>
      <c r="O17" s="108">
        <v>66629</v>
      </c>
      <c r="P17" s="107">
        <f t="shared" si="1"/>
        <v>352</v>
      </c>
      <c r="Q17" s="107"/>
    </row>
    <row r="18" spans="2:17" x14ac:dyDescent="0.35">
      <c r="B18" s="2" t="s">
        <v>24</v>
      </c>
      <c r="C18" s="4">
        <v>1947</v>
      </c>
      <c r="D18" s="4">
        <v>1951</v>
      </c>
      <c r="E18" s="103">
        <f t="shared" si="0"/>
        <v>1951</v>
      </c>
      <c r="F18" s="103">
        <f>E18+2</f>
        <v>1953</v>
      </c>
      <c r="G18" s="103">
        <f>F18+2</f>
        <v>1955</v>
      </c>
      <c r="H18" s="103">
        <f>G18+2</f>
        <v>1957</v>
      </c>
      <c r="I18" s="103">
        <f>H18+2</f>
        <v>1959</v>
      </c>
      <c r="J18" s="103">
        <f>I18+2</f>
        <v>1961</v>
      </c>
      <c r="K18" s="106">
        <f>J18+3</f>
        <v>1964</v>
      </c>
      <c r="L18" s="103">
        <f>K18+2</f>
        <v>1966</v>
      </c>
      <c r="M18" s="102">
        <f>L18+2</f>
        <v>1968</v>
      </c>
      <c r="N18" s="4">
        <v>1971</v>
      </c>
      <c r="O18" s="108">
        <v>1944</v>
      </c>
      <c r="P18" s="107">
        <f t="shared" si="1"/>
        <v>27</v>
      </c>
      <c r="Q18" s="107"/>
    </row>
    <row r="19" spans="2:17" x14ac:dyDescent="0.35">
      <c r="B19" s="2" t="s">
        <v>25</v>
      </c>
      <c r="C19" s="4">
        <v>6139</v>
      </c>
      <c r="D19" s="4">
        <v>6144</v>
      </c>
      <c r="E19" s="103">
        <f t="shared" si="0"/>
        <v>6144</v>
      </c>
      <c r="F19" s="103">
        <f>E19+4</f>
        <v>6148</v>
      </c>
      <c r="G19" s="103">
        <f>F19+5</f>
        <v>6153</v>
      </c>
      <c r="H19" s="103">
        <f>G19+7</f>
        <v>6160</v>
      </c>
      <c r="I19" s="103">
        <f>H19+4</f>
        <v>6164</v>
      </c>
      <c r="J19" s="103">
        <f>I19+4</f>
        <v>6168</v>
      </c>
      <c r="K19" s="106">
        <f>J19+6</f>
        <v>6174</v>
      </c>
      <c r="L19" s="103">
        <f>K19+11</f>
        <v>6185</v>
      </c>
      <c r="M19" s="102">
        <f>L19+4</f>
        <v>6189</v>
      </c>
      <c r="N19" s="4">
        <v>6193</v>
      </c>
      <c r="O19" s="108">
        <v>6133</v>
      </c>
      <c r="P19" s="107">
        <f t="shared" si="1"/>
        <v>60</v>
      </c>
      <c r="Q19" s="107"/>
    </row>
    <row r="20" spans="2:17" ht="14.25" customHeight="1" x14ac:dyDescent="0.35">
      <c r="B20" s="2" t="s">
        <v>26</v>
      </c>
      <c r="C20" s="4">
        <v>79230</v>
      </c>
      <c r="D20" s="4">
        <v>79378</v>
      </c>
      <c r="E20" s="103">
        <f t="shared" si="0"/>
        <v>79378</v>
      </c>
      <c r="F20" s="103">
        <f>E20+76</f>
        <v>79454</v>
      </c>
      <c r="G20" s="103">
        <f>F20+140</f>
        <v>79594</v>
      </c>
      <c r="H20" s="103">
        <f>G20+52</f>
        <v>79646</v>
      </c>
      <c r="I20" s="103">
        <f>H20+52</f>
        <v>79698</v>
      </c>
      <c r="J20" s="103">
        <f>I20+52</f>
        <v>79750</v>
      </c>
      <c r="K20" s="106">
        <f>J20+118</f>
        <v>79868</v>
      </c>
      <c r="L20" s="103">
        <f>K20+70</f>
        <v>79938</v>
      </c>
      <c r="M20" s="102">
        <f>L20+44</f>
        <v>79982</v>
      </c>
      <c r="N20" s="4">
        <v>80016</v>
      </c>
      <c r="O20" s="108">
        <v>79165</v>
      </c>
      <c r="P20" s="107">
        <f t="shared" si="1"/>
        <v>851</v>
      </c>
      <c r="Q20" s="107"/>
    </row>
    <row r="21" spans="2:17" x14ac:dyDescent="0.35">
      <c r="B21" s="2" t="s">
        <v>27</v>
      </c>
      <c r="C21" s="4">
        <v>27611</v>
      </c>
      <c r="D21" s="4">
        <v>27710</v>
      </c>
      <c r="E21" s="103">
        <f t="shared" si="0"/>
        <v>27710</v>
      </c>
      <c r="F21" s="103">
        <f>E21+124</f>
        <v>27834</v>
      </c>
      <c r="G21" s="103">
        <f>F21+42</f>
        <v>27876</v>
      </c>
      <c r="H21" s="103">
        <f>G21+35</f>
        <v>27911</v>
      </c>
      <c r="I21" s="103">
        <f>H21+49</f>
        <v>27960</v>
      </c>
      <c r="J21" s="103">
        <f>I21+49</f>
        <v>28009</v>
      </c>
      <c r="K21" s="106">
        <f>J21+32</f>
        <v>28041</v>
      </c>
      <c r="L21" s="103">
        <f>K21+70</f>
        <v>28111</v>
      </c>
      <c r="M21" s="102">
        <f>L21+67</f>
        <v>28178</v>
      </c>
      <c r="N21" s="4">
        <v>28224</v>
      </c>
      <c r="O21" s="108">
        <v>27568</v>
      </c>
      <c r="P21" s="107">
        <f t="shared" si="1"/>
        <v>656</v>
      </c>
      <c r="Q21" s="107"/>
    </row>
    <row r="22" spans="2:17" x14ac:dyDescent="0.35">
      <c r="B22" s="2" t="s">
        <v>28</v>
      </c>
      <c r="C22" s="4">
        <v>17225</v>
      </c>
      <c r="D22" s="4">
        <v>17368</v>
      </c>
      <c r="E22" s="103">
        <f t="shared" si="0"/>
        <v>17368</v>
      </c>
      <c r="F22" s="103">
        <f>E22+88</f>
        <v>17456</v>
      </c>
      <c r="G22" s="103">
        <f>F22+147</f>
        <v>17603</v>
      </c>
      <c r="H22" s="103">
        <f>G22+64</f>
        <v>17667</v>
      </c>
      <c r="I22" s="103">
        <f>H22+72</f>
        <v>17739</v>
      </c>
      <c r="J22" s="103">
        <f>I22+72</f>
        <v>17811</v>
      </c>
      <c r="K22" s="106">
        <f>J22+63</f>
        <v>17874</v>
      </c>
      <c r="L22" s="103">
        <f>K22+65</f>
        <v>17939</v>
      </c>
      <c r="M22" s="102">
        <f>L22+53</f>
        <v>17992</v>
      </c>
      <c r="N22" s="4">
        <v>18006</v>
      </c>
      <c r="O22" s="108">
        <v>17152</v>
      </c>
      <c r="P22" s="107">
        <f t="shared" si="1"/>
        <v>854</v>
      </c>
      <c r="Q22" s="107"/>
    </row>
    <row r="23" spans="2:17" ht="15" customHeight="1" x14ac:dyDescent="0.35">
      <c r="B23" s="2" t="s">
        <v>30</v>
      </c>
      <c r="C23" s="4">
        <v>873</v>
      </c>
      <c r="D23" s="4">
        <v>878</v>
      </c>
      <c r="E23" s="103">
        <f t="shared" si="0"/>
        <v>878</v>
      </c>
      <c r="F23" s="103">
        <f>E23+4</f>
        <v>882</v>
      </c>
      <c r="G23" s="103">
        <f>F23+6</f>
        <v>888</v>
      </c>
      <c r="H23" s="103">
        <f>G23+4</f>
        <v>892</v>
      </c>
      <c r="I23" s="103">
        <f>H23+4</f>
        <v>896</v>
      </c>
      <c r="J23" s="103">
        <f>I23+4</f>
        <v>900</v>
      </c>
      <c r="K23" s="106">
        <f>J23+4</f>
        <v>904</v>
      </c>
      <c r="L23" s="103">
        <f>K23+4</f>
        <v>908</v>
      </c>
      <c r="M23" s="102">
        <f>L23+6</f>
        <v>914</v>
      </c>
      <c r="N23" s="4">
        <v>918</v>
      </c>
      <c r="O23" s="108">
        <v>866</v>
      </c>
      <c r="P23" s="107">
        <f t="shared" si="1"/>
        <v>52</v>
      </c>
      <c r="Q23" s="107"/>
    </row>
    <row r="24" spans="2:17" ht="15" customHeight="1" x14ac:dyDescent="0.35">
      <c r="B24" s="2" t="s">
        <v>29</v>
      </c>
      <c r="C24" s="4">
        <v>1236</v>
      </c>
      <c r="D24" s="4">
        <v>1241</v>
      </c>
      <c r="E24" s="103">
        <f t="shared" si="0"/>
        <v>1241</v>
      </c>
      <c r="F24" s="103">
        <f>E24+3</f>
        <v>1244</v>
      </c>
      <c r="G24" s="103">
        <f>F24+2</f>
        <v>1246</v>
      </c>
      <c r="H24" s="103">
        <f>G24+9</f>
        <v>1255</v>
      </c>
      <c r="I24" s="103">
        <f>H24+8</f>
        <v>1263</v>
      </c>
      <c r="J24" s="103">
        <f>I24+8</f>
        <v>1271</v>
      </c>
      <c r="K24" s="106">
        <f>J24+2</f>
        <v>1273</v>
      </c>
      <c r="L24" s="103">
        <f>K24+3</f>
        <v>1276</v>
      </c>
      <c r="M24" s="102">
        <f>L24+3</f>
        <v>1279</v>
      </c>
      <c r="N24" s="4">
        <v>1281</v>
      </c>
      <c r="O24" s="108">
        <v>1234</v>
      </c>
      <c r="P24" s="107">
        <f t="shared" si="1"/>
        <v>47</v>
      </c>
      <c r="Q24" s="107"/>
    </row>
    <row r="25" spans="2:17" x14ac:dyDescent="0.35">
      <c r="B25" s="3" t="s">
        <v>13</v>
      </c>
      <c r="C25" s="4">
        <f t="shared" ref="C25:J25" si="2">SUM(C15:C24)</f>
        <v>700366</v>
      </c>
      <c r="D25" s="4">
        <f t="shared" si="2"/>
        <v>701664</v>
      </c>
      <c r="E25" s="4">
        <f t="shared" si="2"/>
        <v>701664</v>
      </c>
      <c r="F25" s="4">
        <f t="shared" si="2"/>
        <v>702641</v>
      </c>
      <c r="G25" s="102">
        <f t="shared" si="2"/>
        <v>703846</v>
      </c>
      <c r="H25" s="102">
        <f t="shared" si="2"/>
        <v>704801</v>
      </c>
      <c r="I25" s="102">
        <f t="shared" si="2"/>
        <v>705654</v>
      </c>
      <c r="J25" s="102">
        <f t="shared" si="2"/>
        <v>706507</v>
      </c>
      <c r="K25" s="102">
        <f>SUM(K15:K24)</f>
        <v>707789</v>
      </c>
      <c r="L25" s="105">
        <f>SUM(L15:L24)</f>
        <v>708907</v>
      </c>
      <c r="M25" s="105">
        <f>SUM(M15:M24)</f>
        <v>709679</v>
      </c>
      <c r="N25" s="101">
        <f>SUM(N15:N24)</f>
        <v>710070</v>
      </c>
      <c r="O25" s="108">
        <v>699573</v>
      </c>
      <c r="P25" s="107">
        <f t="shared" si="1"/>
        <v>10497</v>
      </c>
      <c r="Q25" s="107"/>
    </row>
    <row r="26" spans="2:17" x14ac:dyDescent="0.35">
      <c r="D26" s="107"/>
      <c r="E26" s="107"/>
    </row>
    <row r="27" spans="2:17" x14ac:dyDescent="0.35">
      <c r="D27" s="107"/>
      <c r="E27" s="107"/>
      <c r="F27" s="107"/>
      <c r="G27" s="107"/>
      <c r="H27" s="107"/>
      <c r="I27" s="107"/>
      <c r="J27" s="107"/>
      <c r="K27" s="107"/>
      <c r="L27" s="107"/>
    </row>
    <row r="29" spans="2:17" x14ac:dyDescent="0.35">
      <c r="C29" s="107"/>
      <c r="F29" s="107"/>
    </row>
    <row r="30" spans="2:17" x14ac:dyDescent="0.35">
      <c r="C30" s="107"/>
    </row>
    <row r="31" spans="2:17" x14ac:dyDescent="0.35">
      <c r="C31" s="107"/>
    </row>
    <row r="32" spans="2:17" x14ac:dyDescent="0.35">
      <c r="C32" s="107"/>
    </row>
    <row r="33" spans="3:3" x14ac:dyDescent="0.35">
      <c r="C33" s="107"/>
    </row>
    <row r="34" spans="3:3" x14ac:dyDescent="0.35">
      <c r="C34" s="107"/>
    </row>
    <row r="35" spans="3:3" x14ac:dyDescent="0.35">
      <c r="C35" s="107"/>
    </row>
    <row r="36" spans="3:3" x14ac:dyDescent="0.35">
      <c r="C36" s="107"/>
    </row>
    <row r="37" spans="3:3" x14ac:dyDescent="0.35">
      <c r="C37" s="107"/>
    </row>
    <row r="38" spans="3:3" x14ac:dyDescent="0.35">
      <c r="C38" s="107"/>
    </row>
  </sheetData>
  <mergeCells count="3">
    <mergeCell ref="B1:D6"/>
    <mergeCell ref="B10:N10"/>
    <mergeCell ref="B12:N12"/>
  </mergeCells>
  <pageMargins left="0.7" right="0.7" top="0.75" bottom="0.75" header="0.3" footer="0.3"/>
  <pageSetup paperSize="9" orientation="landscape" r:id="rId1"/>
  <ignoredErrors>
    <ignoredError sqref="G23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7"/>
  <sheetViews>
    <sheetView topLeftCell="A10" workbookViewId="0">
      <selection activeCell="F41" sqref="F41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" width="11.453125" style="1"/>
    <col min="17" max="17" width="20.7265625" style="1" customWidth="1"/>
    <col min="18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66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106">
        <v>443572</v>
      </c>
      <c r="D15" s="106">
        <v>444672</v>
      </c>
      <c r="E15" s="106">
        <v>445837</v>
      </c>
      <c r="F15" s="106">
        <v>446449</v>
      </c>
      <c r="G15" s="106">
        <v>447274</v>
      </c>
      <c r="H15" s="106">
        <v>448036</v>
      </c>
      <c r="I15" s="106">
        <v>448837</v>
      </c>
      <c r="J15" s="106">
        <v>449234</v>
      </c>
      <c r="K15" s="106">
        <v>449963</v>
      </c>
      <c r="L15" s="106">
        <v>450554</v>
      </c>
      <c r="M15" s="106">
        <v>451120</v>
      </c>
      <c r="N15" s="108">
        <v>451768</v>
      </c>
    </row>
    <row r="16" spans="2:14" x14ac:dyDescent="0.35">
      <c r="B16" s="2" t="s">
        <v>22</v>
      </c>
      <c r="C16" s="106">
        <v>46936</v>
      </c>
      <c r="D16" s="106">
        <v>46957</v>
      </c>
      <c r="E16" s="106">
        <v>46971</v>
      </c>
      <c r="F16" s="106">
        <v>46992</v>
      </c>
      <c r="G16" s="106">
        <v>47003</v>
      </c>
      <c r="H16" s="106">
        <v>47007</v>
      </c>
      <c r="I16" s="106">
        <v>47011</v>
      </c>
      <c r="J16" s="106">
        <v>47024</v>
      </c>
      <c r="K16" s="106">
        <v>47052</v>
      </c>
      <c r="L16" s="106">
        <v>47076</v>
      </c>
      <c r="M16" s="106">
        <v>47100</v>
      </c>
      <c r="N16" s="108">
        <v>47114</v>
      </c>
    </row>
    <row r="17" spans="2:14" x14ac:dyDescent="0.35">
      <c r="B17" s="2" t="s">
        <v>23</v>
      </c>
      <c r="C17" s="106">
        <v>66107</v>
      </c>
      <c r="D17" s="106">
        <v>66145</v>
      </c>
      <c r="E17" s="106">
        <v>66200</v>
      </c>
      <c r="F17" s="106">
        <v>66242</v>
      </c>
      <c r="G17" s="106">
        <v>66276</v>
      </c>
      <c r="H17" s="106">
        <v>66326</v>
      </c>
      <c r="I17" s="106">
        <v>66382</v>
      </c>
      <c r="J17" s="106">
        <v>66397</v>
      </c>
      <c r="K17" s="106">
        <v>66463</v>
      </c>
      <c r="L17" s="106">
        <v>66553</v>
      </c>
      <c r="M17" s="106">
        <v>66594</v>
      </c>
      <c r="N17" s="108">
        <v>66629</v>
      </c>
    </row>
    <row r="18" spans="2:14" x14ac:dyDescent="0.35">
      <c r="B18" s="2" t="s">
        <v>24</v>
      </c>
      <c r="C18" s="106">
        <v>1910</v>
      </c>
      <c r="D18" s="106">
        <v>1913</v>
      </c>
      <c r="E18" s="106">
        <v>1917</v>
      </c>
      <c r="F18" s="106">
        <v>1920</v>
      </c>
      <c r="G18" s="106">
        <v>1923</v>
      </c>
      <c r="H18" s="106">
        <v>1926</v>
      </c>
      <c r="I18" s="106">
        <v>1929</v>
      </c>
      <c r="J18" s="106">
        <v>1933</v>
      </c>
      <c r="K18" s="106">
        <v>1936</v>
      </c>
      <c r="L18" s="106">
        <v>1938</v>
      </c>
      <c r="M18" s="106">
        <v>1941</v>
      </c>
      <c r="N18" s="108">
        <v>1944</v>
      </c>
    </row>
    <row r="19" spans="2:14" x14ac:dyDescent="0.35">
      <c r="B19" s="2" t="s">
        <v>25</v>
      </c>
      <c r="C19" s="106">
        <v>6083</v>
      </c>
      <c r="D19" s="106">
        <v>6089</v>
      </c>
      <c r="E19" s="106">
        <v>6095</v>
      </c>
      <c r="F19" s="106">
        <v>6099</v>
      </c>
      <c r="G19" s="106">
        <v>6105</v>
      </c>
      <c r="H19" s="106">
        <v>6109</v>
      </c>
      <c r="I19" s="106">
        <v>6114</v>
      </c>
      <c r="J19" s="106">
        <v>6117</v>
      </c>
      <c r="K19" s="106">
        <v>6121</v>
      </c>
      <c r="L19" s="106">
        <v>6125</v>
      </c>
      <c r="M19" s="106">
        <v>6129</v>
      </c>
      <c r="N19" s="108">
        <v>6133</v>
      </c>
    </row>
    <row r="20" spans="2:14" x14ac:dyDescent="0.35">
      <c r="B20" s="2" t="s">
        <v>26</v>
      </c>
      <c r="C20" s="106">
        <v>77529</v>
      </c>
      <c r="D20" s="106">
        <v>77663</v>
      </c>
      <c r="E20" s="106">
        <v>77801</v>
      </c>
      <c r="F20" s="106">
        <v>77959</v>
      </c>
      <c r="G20" s="106">
        <v>78194</v>
      </c>
      <c r="H20" s="106">
        <v>78391</v>
      </c>
      <c r="I20" s="106">
        <v>78590</v>
      </c>
      <c r="J20" s="106">
        <v>78771</v>
      </c>
      <c r="K20" s="106">
        <v>78898</v>
      </c>
      <c r="L20" s="106">
        <v>78960</v>
      </c>
      <c r="M20" s="106">
        <v>79059</v>
      </c>
      <c r="N20" s="108">
        <v>79165</v>
      </c>
    </row>
    <row r="21" spans="2:14" x14ac:dyDescent="0.35">
      <c r="B21" s="2" t="s">
        <v>27</v>
      </c>
      <c r="C21" s="106">
        <v>27020</v>
      </c>
      <c r="D21" s="106">
        <v>27092</v>
      </c>
      <c r="E21" s="106">
        <v>27163</v>
      </c>
      <c r="F21" s="106">
        <v>27228</v>
      </c>
      <c r="G21" s="106">
        <v>27263</v>
      </c>
      <c r="H21" s="106">
        <v>27308</v>
      </c>
      <c r="I21" s="106">
        <v>27355</v>
      </c>
      <c r="J21" s="106">
        <v>27379</v>
      </c>
      <c r="K21" s="106">
        <v>27437</v>
      </c>
      <c r="L21" s="106">
        <v>27464</v>
      </c>
      <c r="M21" s="106">
        <v>27510</v>
      </c>
      <c r="N21" s="108">
        <v>27568</v>
      </c>
    </row>
    <row r="22" spans="2:14" x14ac:dyDescent="0.35">
      <c r="B22" s="2" t="s">
        <v>28</v>
      </c>
      <c r="C22" s="106">
        <v>15605</v>
      </c>
      <c r="D22" s="106">
        <v>15731</v>
      </c>
      <c r="E22" s="106">
        <v>15922</v>
      </c>
      <c r="F22" s="106">
        <v>16029</v>
      </c>
      <c r="G22" s="106">
        <v>16162</v>
      </c>
      <c r="H22" s="106">
        <v>16269</v>
      </c>
      <c r="I22" s="106">
        <v>16471</v>
      </c>
      <c r="J22" s="106">
        <v>16552</v>
      </c>
      <c r="K22" s="106">
        <v>16687</v>
      </c>
      <c r="L22" s="106">
        <v>16864</v>
      </c>
      <c r="M22" s="106">
        <v>17039</v>
      </c>
      <c r="N22" s="108">
        <v>17152</v>
      </c>
    </row>
    <row r="23" spans="2:14" x14ac:dyDescent="0.35">
      <c r="B23" s="2" t="s">
        <v>30</v>
      </c>
      <c r="C23" s="106">
        <v>796</v>
      </c>
      <c r="D23" s="106">
        <v>808</v>
      </c>
      <c r="E23" s="106">
        <v>813</v>
      </c>
      <c r="F23" s="106">
        <v>820</v>
      </c>
      <c r="G23" s="106">
        <v>824</v>
      </c>
      <c r="H23" s="106">
        <v>832</v>
      </c>
      <c r="I23" s="106">
        <v>836</v>
      </c>
      <c r="J23" s="106">
        <v>840</v>
      </c>
      <c r="K23" s="106">
        <v>845</v>
      </c>
      <c r="L23" s="106">
        <v>850</v>
      </c>
      <c r="M23" s="106">
        <v>860</v>
      </c>
      <c r="N23" s="108">
        <v>866</v>
      </c>
    </row>
    <row r="24" spans="2:14" ht="21" customHeight="1" x14ac:dyDescent="0.35">
      <c r="B24" s="2" t="s">
        <v>29</v>
      </c>
      <c r="C24" s="106">
        <v>1202</v>
      </c>
      <c r="D24" s="106">
        <v>1214</v>
      </c>
      <c r="E24" s="106">
        <v>1216</v>
      </c>
      <c r="F24" s="106">
        <v>1218</v>
      </c>
      <c r="G24" s="106">
        <v>1220</v>
      </c>
      <c r="H24" s="106">
        <v>1222</v>
      </c>
      <c r="I24" s="106">
        <v>1224</v>
      </c>
      <c r="J24" s="106">
        <v>1226</v>
      </c>
      <c r="K24" s="106">
        <v>1228</v>
      </c>
      <c r="L24" s="106">
        <v>1230</v>
      </c>
      <c r="M24" s="106">
        <v>1232</v>
      </c>
      <c r="N24" s="108">
        <v>1234</v>
      </c>
    </row>
    <row r="25" spans="2:14" x14ac:dyDescent="0.35">
      <c r="B25" s="3" t="s">
        <v>13</v>
      </c>
      <c r="C25" s="106">
        <f t="shared" ref="C25:M25" si="0">SUM(C15:C24)</f>
        <v>686760</v>
      </c>
      <c r="D25" s="106">
        <f t="shared" si="0"/>
        <v>688284</v>
      </c>
      <c r="E25" s="106">
        <f t="shared" si="0"/>
        <v>689935</v>
      </c>
      <c r="F25" s="106">
        <f t="shared" si="0"/>
        <v>690956</v>
      </c>
      <c r="G25" s="106">
        <f t="shared" si="0"/>
        <v>692244</v>
      </c>
      <c r="H25" s="106">
        <f t="shared" si="0"/>
        <v>693426</v>
      </c>
      <c r="I25" s="106">
        <f t="shared" si="0"/>
        <v>694749</v>
      </c>
      <c r="J25" s="106">
        <f t="shared" si="0"/>
        <v>695473</v>
      </c>
      <c r="K25" s="106">
        <f t="shared" si="0"/>
        <v>696630</v>
      </c>
      <c r="L25" s="106">
        <f t="shared" si="0"/>
        <v>697614</v>
      </c>
      <c r="M25" s="106">
        <f t="shared" si="0"/>
        <v>698584</v>
      </c>
      <c r="N25" s="108">
        <v>699573</v>
      </c>
    </row>
    <row r="27" spans="2:14" x14ac:dyDescent="0.35">
      <c r="D27" s="107"/>
      <c r="E27" s="107"/>
      <c r="F27" s="107"/>
      <c r="G27" s="107"/>
      <c r="H27" s="107"/>
      <c r="I27" s="107"/>
      <c r="J27" s="107"/>
      <c r="K27" s="107"/>
      <c r="L27" s="107"/>
    </row>
  </sheetData>
  <mergeCells count="3">
    <mergeCell ref="B1:D6"/>
    <mergeCell ref="B10:N10"/>
    <mergeCell ref="B12:N12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O20" sqref="O20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65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101">
        <v>428891</v>
      </c>
      <c r="D15" s="102">
        <v>430047</v>
      </c>
      <c r="E15" s="103">
        <v>431304</v>
      </c>
      <c r="F15" s="102">
        <v>432570</v>
      </c>
      <c r="G15" s="102">
        <v>434140</v>
      </c>
      <c r="H15" s="103">
        <v>435312</v>
      </c>
      <c r="I15" s="102">
        <v>436321</v>
      </c>
      <c r="J15" s="102">
        <v>437562</v>
      </c>
      <c r="K15" s="93">
        <v>439067</v>
      </c>
      <c r="L15" s="103">
        <v>440261</v>
      </c>
      <c r="M15" s="102">
        <v>441894</v>
      </c>
      <c r="N15" s="103">
        <v>442786</v>
      </c>
    </row>
    <row r="16" spans="2:14" x14ac:dyDescent="0.35">
      <c r="B16" s="2" t="s">
        <v>22</v>
      </c>
      <c r="C16" s="101">
        <v>46552</v>
      </c>
      <c r="D16" s="102">
        <v>46586</v>
      </c>
      <c r="E16" s="103">
        <v>46624</v>
      </c>
      <c r="F16" s="102">
        <v>46637</v>
      </c>
      <c r="G16" s="102">
        <v>46647</v>
      </c>
      <c r="H16" s="103">
        <v>46763</v>
      </c>
      <c r="I16" s="102">
        <v>46802</v>
      </c>
      <c r="J16" s="102">
        <v>46819</v>
      </c>
      <c r="K16" s="104">
        <v>46860</v>
      </c>
      <c r="L16" s="103">
        <v>46885</v>
      </c>
      <c r="M16" s="102">
        <v>46919</v>
      </c>
      <c r="N16" s="103">
        <v>46927</v>
      </c>
    </row>
    <row r="17" spans="2:14" x14ac:dyDescent="0.35">
      <c r="B17" s="2" t="s">
        <v>23</v>
      </c>
      <c r="C17" s="101">
        <v>65349</v>
      </c>
      <c r="D17" s="102">
        <v>65401</v>
      </c>
      <c r="E17" s="103">
        <v>65460</v>
      </c>
      <c r="F17" s="102">
        <v>65519</v>
      </c>
      <c r="G17" s="102">
        <v>65603</v>
      </c>
      <c r="H17" s="103">
        <v>65669</v>
      </c>
      <c r="I17" s="102">
        <v>65713</v>
      </c>
      <c r="J17" s="102">
        <v>65756</v>
      </c>
      <c r="K17" s="104">
        <v>65830</v>
      </c>
      <c r="L17" s="103">
        <v>65879</v>
      </c>
      <c r="M17" s="102">
        <v>66007</v>
      </c>
      <c r="N17" s="103">
        <v>66065</v>
      </c>
    </row>
    <row r="18" spans="2:14" x14ac:dyDescent="0.35">
      <c r="B18" s="2" t="s">
        <v>24</v>
      </c>
      <c r="C18" s="101">
        <v>1870</v>
      </c>
      <c r="D18" s="102">
        <v>1873</v>
      </c>
      <c r="E18" s="103">
        <v>1876</v>
      </c>
      <c r="F18" s="102">
        <v>1879</v>
      </c>
      <c r="G18" s="102">
        <v>1882</v>
      </c>
      <c r="H18" s="103">
        <v>1885</v>
      </c>
      <c r="I18" s="102">
        <v>1888</v>
      </c>
      <c r="J18" s="102">
        <v>1891</v>
      </c>
      <c r="K18" s="104">
        <v>1894</v>
      </c>
      <c r="L18" s="103">
        <v>1897</v>
      </c>
      <c r="M18" s="102">
        <v>1905</v>
      </c>
      <c r="N18" s="103">
        <v>1907</v>
      </c>
    </row>
    <row r="19" spans="2:14" x14ac:dyDescent="0.35">
      <c r="B19" s="2" t="s">
        <v>25</v>
      </c>
      <c r="C19" s="101">
        <v>6023</v>
      </c>
      <c r="D19" s="102">
        <v>6027</v>
      </c>
      <c r="E19" s="103">
        <v>6031</v>
      </c>
      <c r="F19" s="102">
        <v>6040</v>
      </c>
      <c r="G19" s="102">
        <v>6045</v>
      </c>
      <c r="H19" s="103">
        <v>6049</v>
      </c>
      <c r="I19" s="102">
        <v>6055</v>
      </c>
      <c r="J19" s="102">
        <v>6060</v>
      </c>
      <c r="K19" s="104">
        <v>6067</v>
      </c>
      <c r="L19" s="103">
        <v>6070</v>
      </c>
      <c r="M19" s="102">
        <v>6075</v>
      </c>
      <c r="N19" s="103">
        <v>6079</v>
      </c>
    </row>
    <row r="20" spans="2:14" x14ac:dyDescent="0.35">
      <c r="B20" s="2" t="s">
        <v>26</v>
      </c>
      <c r="C20" s="101">
        <v>74224</v>
      </c>
      <c r="D20" s="102">
        <v>74417</v>
      </c>
      <c r="E20" s="103">
        <v>74627</v>
      </c>
      <c r="F20" s="102">
        <v>74862</v>
      </c>
      <c r="G20" s="102">
        <v>75118</v>
      </c>
      <c r="H20" s="103">
        <v>75424</v>
      </c>
      <c r="I20" s="102">
        <v>75675</v>
      </c>
      <c r="J20" s="102">
        <v>75794</v>
      </c>
      <c r="K20" s="104">
        <v>76075</v>
      </c>
      <c r="L20" s="103">
        <v>76485</v>
      </c>
      <c r="M20" s="102">
        <v>77029</v>
      </c>
      <c r="N20" s="103">
        <v>77300</v>
      </c>
    </row>
    <row r="21" spans="2:14" x14ac:dyDescent="0.35">
      <c r="B21" s="2" t="s">
        <v>27</v>
      </c>
      <c r="C21" s="101">
        <v>26518</v>
      </c>
      <c r="D21" s="102">
        <v>26550</v>
      </c>
      <c r="E21" s="103">
        <v>26602</v>
      </c>
      <c r="F21" s="102">
        <v>26656</v>
      </c>
      <c r="G21" s="102">
        <v>26683</v>
      </c>
      <c r="H21" s="103">
        <v>26718</v>
      </c>
      <c r="I21" s="102">
        <v>26744</v>
      </c>
      <c r="J21" s="102">
        <v>26766</v>
      </c>
      <c r="K21" s="104">
        <v>26823</v>
      </c>
      <c r="L21" s="103">
        <v>26884</v>
      </c>
      <c r="M21" s="102">
        <v>26942</v>
      </c>
      <c r="N21" s="103">
        <v>26984</v>
      </c>
    </row>
    <row r="22" spans="2:14" x14ac:dyDescent="0.35">
      <c r="B22" s="2" t="s">
        <v>28</v>
      </c>
      <c r="C22" s="101">
        <v>14145</v>
      </c>
      <c r="D22" s="102">
        <v>14261</v>
      </c>
      <c r="E22" s="103">
        <v>14423</v>
      </c>
      <c r="F22" s="102">
        <v>14571</v>
      </c>
      <c r="G22" s="102">
        <v>14763</v>
      </c>
      <c r="H22" s="103">
        <v>14863</v>
      </c>
      <c r="I22" s="102">
        <v>15012</v>
      </c>
      <c r="J22" s="102">
        <v>15104</v>
      </c>
      <c r="K22" s="104">
        <v>15197</v>
      </c>
      <c r="L22" s="103">
        <v>15300</v>
      </c>
      <c r="M22" s="102">
        <v>15422</v>
      </c>
      <c r="N22" s="103">
        <v>15498</v>
      </c>
    </row>
    <row r="23" spans="2:14" x14ac:dyDescent="0.35">
      <c r="B23" s="2" t="s">
        <v>30</v>
      </c>
      <c r="C23" s="101">
        <v>746</v>
      </c>
      <c r="D23" s="102">
        <v>750</v>
      </c>
      <c r="E23" s="103">
        <v>754</v>
      </c>
      <c r="F23" s="102">
        <v>758</v>
      </c>
      <c r="G23" s="102">
        <v>762</v>
      </c>
      <c r="H23" s="103">
        <v>766</v>
      </c>
      <c r="I23" s="102">
        <v>772</v>
      </c>
      <c r="J23" s="102">
        <v>776</v>
      </c>
      <c r="K23" s="104">
        <v>780</v>
      </c>
      <c r="L23" s="103">
        <v>784</v>
      </c>
      <c r="M23" s="102">
        <v>788</v>
      </c>
      <c r="N23" s="103">
        <v>792</v>
      </c>
    </row>
    <row r="24" spans="2:14" ht="21" customHeight="1" x14ac:dyDescent="0.35">
      <c r="B24" s="2" t="s">
        <v>29</v>
      </c>
      <c r="C24" s="101">
        <v>1149</v>
      </c>
      <c r="D24" s="102">
        <v>1152</v>
      </c>
      <c r="E24" s="103">
        <v>1155</v>
      </c>
      <c r="F24" s="102">
        <v>1162</v>
      </c>
      <c r="G24" s="102">
        <v>1164</v>
      </c>
      <c r="H24" s="103">
        <v>1180</v>
      </c>
      <c r="I24" s="102">
        <v>1184</v>
      </c>
      <c r="J24" s="102">
        <v>1186</v>
      </c>
      <c r="K24" s="104">
        <v>1188</v>
      </c>
      <c r="L24" s="103">
        <v>1190</v>
      </c>
      <c r="M24" s="102">
        <v>1194</v>
      </c>
      <c r="N24" s="103">
        <v>1200</v>
      </c>
    </row>
    <row r="25" spans="2:14" x14ac:dyDescent="0.35">
      <c r="B25" s="3" t="s">
        <v>13</v>
      </c>
      <c r="C25" s="101">
        <v>664823</v>
      </c>
      <c r="D25" s="102">
        <v>666420</v>
      </c>
      <c r="E25" s="103">
        <v>668212</v>
      </c>
      <c r="F25" s="102">
        <v>670010</v>
      </c>
      <c r="G25" s="102">
        <v>672163</v>
      </c>
      <c r="H25" s="103">
        <v>673985</v>
      </c>
      <c r="I25" s="102">
        <v>675522</v>
      </c>
      <c r="J25" s="102">
        <v>677070</v>
      </c>
      <c r="K25" s="104">
        <v>679781</v>
      </c>
      <c r="L25" s="103">
        <v>680991</v>
      </c>
      <c r="M25" s="102">
        <v>683531</v>
      </c>
      <c r="N25" s="103">
        <v>684894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r:id="rId1"/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topLeftCell="D1" zoomScale="120" zoomScaleNormal="120" workbookViewId="0">
      <selection activeCell="P22" sqref="P22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64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96">
        <v>424347</v>
      </c>
      <c r="D15" s="90">
        <v>424800</v>
      </c>
      <c r="E15" s="88">
        <v>425029</v>
      </c>
      <c r="F15" s="90">
        <v>425060</v>
      </c>
      <c r="G15" s="88">
        <v>425162</v>
      </c>
      <c r="H15" s="88">
        <v>425305</v>
      </c>
      <c r="I15" s="97">
        <v>425617</v>
      </c>
      <c r="J15" s="93">
        <v>426011</v>
      </c>
      <c r="K15" s="97">
        <v>426450</v>
      </c>
      <c r="L15" s="97">
        <v>427135</v>
      </c>
      <c r="M15" s="100">
        <v>427833</v>
      </c>
      <c r="N15" s="4"/>
    </row>
    <row r="16" spans="2:14" x14ac:dyDescent="0.35">
      <c r="B16" s="2" t="s">
        <v>22</v>
      </c>
      <c r="C16" s="96">
        <v>46407</v>
      </c>
      <c r="D16" s="90">
        <v>46416</v>
      </c>
      <c r="E16" s="88">
        <v>46423</v>
      </c>
      <c r="F16" s="90">
        <v>46425</v>
      </c>
      <c r="G16" s="88">
        <v>46430</v>
      </c>
      <c r="H16" s="88">
        <v>46450</v>
      </c>
      <c r="I16" s="97">
        <v>46453</v>
      </c>
      <c r="J16" s="91">
        <v>46455</v>
      </c>
      <c r="K16" s="97">
        <v>46473</v>
      </c>
      <c r="L16" s="97">
        <v>46517</v>
      </c>
      <c r="M16" s="100">
        <v>46544</v>
      </c>
      <c r="N16" s="4"/>
    </row>
    <row r="17" spans="2:14" x14ac:dyDescent="0.35">
      <c r="B17" s="2" t="s">
        <v>23</v>
      </c>
      <c r="C17" s="96">
        <v>64860</v>
      </c>
      <c r="D17" s="90">
        <v>64972</v>
      </c>
      <c r="E17" s="88">
        <v>65001</v>
      </c>
      <c r="F17" s="90">
        <v>65013</v>
      </c>
      <c r="G17" s="88">
        <v>65050</v>
      </c>
      <c r="H17" s="88">
        <v>65078</v>
      </c>
      <c r="I17" s="97">
        <v>65141</v>
      </c>
      <c r="J17" s="91">
        <v>65174</v>
      </c>
      <c r="K17" s="97">
        <v>65199</v>
      </c>
      <c r="L17" s="97">
        <v>65254</v>
      </c>
      <c r="M17" s="100">
        <v>65290</v>
      </c>
      <c r="N17" s="4"/>
    </row>
    <row r="18" spans="2:14" x14ac:dyDescent="0.35">
      <c r="B18" s="2" t="s">
        <v>24</v>
      </c>
      <c r="C18" s="96">
        <v>1833</v>
      </c>
      <c r="D18" s="90">
        <v>1837</v>
      </c>
      <c r="E18" s="4">
        <v>1840</v>
      </c>
      <c r="F18" s="90">
        <v>1843</v>
      </c>
      <c r="G18" s="88">
        <v>1846</v>
      </c>
      <c r="H18" s="88">
        <v>1849</v>
      </c>
      <c r="I18" s="97">
        <v>1852</v>
      </c>
      <c r="J18" s="91">
        <v>1855</v>
      </c>
      <c r="K18" s="97">
        <v>1858</v>
      </c>
      <c r="L18" s="97">
        <v>1861</v>
      </c>
      <c r="M18" s="100">
        <v>1864</v>
      </c>
      <c r="N18" s="4"/>
    </row>
    <row r="19" spans="2:14" x14ac:dyDescent="0.35">
      <c r="B19" s="2" t="s">
        <v>25</v>
      </c>
      <c r="C19" s="96">
        <v>5959</v>
      </c>
      <c r="D19" s="90">
        <v>5967</v>
      </c>
      <c r="E19" s="4">
        <v>5972</v>
      </c>
      <c r="F19" s="90">
        <v>5975</v>
      </c>
      <c r="G19" s="88">
        <v>5979</v>
      </c>
      <c r="H19" s="88">
        <v>5983</v>
      </c>
      <c r="I19" s="97">
        <v>5987</v>
      </c>
      <c r="J19" s="91">
        <v>5995</v>
      </c>
      <c r="K19" s="97">
        <v>6002</v>
      </c>
      <c r="L19" s="97">
        <v>6011</v>
      </c>
      <c r="M19" s="100">
        <v>6017</v>
      </c>
      <c r="N19" s="4"/>
    </row>
    <row r="20" spans="2:14" x14ac:dyDescent="0.35">
      <c r="B20" s="2" t="s">
        <v>26</v>
      </c>
      <c r="C20" s="96">
        <v>73445</v>
      </c>
      <c r="D20" s="90">
        <v>73477</v>
      </c>
      <c r="E20" s="4">
        <v>73493</v>
      </c>
      <c r="F20" s="90">
        <v>73496</v>
      </c>
      <c r="G20" s="88">
        <v>73516</v>
      </c>
      <c r="H20" s="88">
        <v>73545</v>
      </c>
      <c r="I20" s="97">
        <v>73569</v>
      </c>
      <c r="J20" s="91">
        <v>73665</v>
      </c>
      <c r="K20" s="97">
        <v>73738</v>
      </c>
      <c r="L20" s="97">
        <v>73874</v>
      </c>
      <c r="M20" s="100">
        <v>73986</v>
      </c>
      <c r="N20" s="4"/>
    </row>
    <row r="21" spans="2:14" x14ac:dyDescent="0.35">
      <c r="B21" s="2" t="s">
        <v>27</v>
      </c>
      <c r="C21" s="96">
        <v>26193</v>
      </c>
      <c r="D21" s="90">
        <v>26248</v>
      </c>
      <c r="E21" s="4">
        <v>26270</v>
      </c>
      <c r="F21" s="90">
        <v>26272</v>
      </c>
      <c r="G21" s="88">
        <v>26277</v>
      </c>
      <c r="H21" s="88">
        <v>26279</v>
      </c>
      <c r="I21" s="97">
        <v>26296</v>
      </c>
      <c r="J21" s="91">
        <v>26330</v>
      </c>
      <c r="K21" s="97">
        <v>26364</v>
      </c>
      <c r="L21" s="97">
        <v>26412</v>
      </c>
      <c r="M21" s="100">
        <v>26455</v>
      </c>
      <c r="N21" s="4"/>
    </row>
    <row r="22" spans="2:14" x14ac:dyDescent="0.35">
      <c r="B22" s="2" t="s">
        <v>28</v>
      </c>
      <c r="C22" s="96">
        <v>13379</v>
      </c>
      <c r="D22" s="90">
        <v>13483</v>
      </c>
      <c r="E22" s="4">
        <v>13514</v>
      </c>
      <c r="F22" s="90">
        <v>13516</v>
      </c>
      <c r="G22" s="88">
        <v>13563</v>
      </c>
      <c r="H22" s="88">
        <v>13637</v>
      </c>
      <c r="I22" s="97">
        <v>13700</v>
      </c>
      <c r="J22" s="91">
        <v>13766</v>
      </c>
      <c r="K22" s="97">
        <v>13837</v>
      </c>
      <c r="L22" s="97">
        <v>13906</v>
      </c>
      <c r="M22" s="100">
        <v>13961</v>
      </c>
      <c r="N22" s="4"/>
    </row>
    <row r="23" spans="2:14" x14ac:dyDescent="0.35">
      <c r="B23" s="2" t="s">
        <v>30</v>
      </c>
      <c r="C23" s="96">
        <v>698</v>
      </c>
      <c r="D23" s="90">
        <v>702</v>
      </c>
      <c r="E23" s="4">
        <v>706</v>
      </c>
      <c r="F23" s="90">
        <v>710</v>
      </c>
      <c r="G23" s="88">
        <v>714</v>
      </c>
      <c r="H23" s="88">
        <v>718</v>
      </c>
      <c r="I23" s="97">
        <v>722</v>
      </c>
      <c r="J23" s="91">
        <v>726</v>
      </c>
      <c r="K23" s="97">
        <v>730</v>
      </c>
      <c r="L23" s="97">
        <v>734</v>
      </c>
      <c r="M23" s="100">
        <v>738</v>
      </c>
      <c r="N23" s="4"/>
    </row>
    <row r="24" spans="2:14" ht="21" customHeight="1" x14ac:dyDescent="0.35">
      <c r="B24" s="2" t="s">
        <v>29</v>
      </c>
      <c r="C24" s="96">
        <v>1054</v>
      </c>
      <c r="D24" s="90">
        <v>1092</v>
      </c>
      <c r="E24" s="4">
        <v>1113</v>
      </c>
      <c r="F24" s="90">
        <v>1115</v>
      </c>
      <c r="G24" s="88">
        <v>1117</v>
      </c>
      <c r="H24" s="88">
        <v>1119</v>
      </c>
      <c r="I24" s="97">
        <v>1128</v>
      </c>
      <c r="J24" s="91">
        <v>1132</v>
      </c>
      <c r="K24" s="97">
        <v>1140</v>
      </c>
      <c r="L24" s="97">
        <v>1143</v>
      </c>
      <c r="M24" s="100">
        <v>1145</v>
      </c>
      <c r="N24" s="4"/>
    </row>
    <row r="25" spans="2:14" x14ac:dyDescent="0.35">
      <c r="B25" s="3" t="s">
        <v>13</v>
      </c>
      <c r="C25" s="96">
        <v>670858</v>
      </c>
      <c r="D25" s="90">
        <v>671677</v>
      </c>
      <c r="E25" s="88">
        <f>SUM(E15:E24)</f>
        <v>659361</v>
      </c>
      <c r="F25" s="88">
        <f>SUM(F15:F24)</f>
        <v>659425</v>
      </c>
      <c r="G25" s="88">
        <v>659654</v>
      </c>
      <c r="H25" s="88">
        <f>H15+H16+H17+H18+H19+H20+H21+H22+H23+H24</f>
        <v>659963</v>
      </c>
      <c r="I25" s="98">
        <v>660465</v>
      </c>
      <c r="J25" s="99">
        <v>660465</v>
      </c>
      <c r="K25" s="97">
        <v>661147</v>
      </c>
      <c r="L25" s="97">
        <v>662203</v>
      </c>
      <c r="M25" s="100">
        <v>663189</v>
      </c>
      <c r="N25" s="88">
        <f>N15+N16+N17+N18+N19+N20+N21+N22+N23+N24</f>
        <v>0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="120" zoomScaleNormal="120" workbookViewId="0">
      <selection activeCell="K34" sqref="K34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19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88">
        <v>415727</v>
      </c>
      <c r="D15" s="88">
        <v>416732</v>
      </c>
      <c r="E15" s="88">
        <v>418034</v>
      </c>
      <c r="F15" s="90">
        <v>418877</v>
      </c>
      <c r="G15" s="93">
        <v>419674</v>
      </c>
      <c r="H15" s="88">
        <v>420508</v>
      </c>
      <c r="I15" s="90">
        <v>421372</v>
      </c>
      <c r="J15" s="93">
        <v>422131</v>
      </c>
      <c r="K15" s="90">
        <v>423027</v>
      </c>
      <c r="L15" s="90">
        <v>423394</v>
      </c>
      <c r="M15" s="96">
        <v>423667</v>
      </c>
      <c r="N15" s="4">
        <v>423967</v>
      </c>
    </row>
    <row r="16" spans="2:14" x14ac:dyDescent="0.35">
      <c r="B16" s="2" t="s">
        <v>22</v>
      </c>
      <c r="C16" s="88">
        <v>46168</v>
      </c>
      <c r="D16" s="88">
        <v>46194</v>
      </c>
      <c r="E16" s="88">
        <v>46240</v>
      </c>
      <c r="F16" s="90">
        <v>46266</v>
      </c>
      <c r="G16" s="91">
        <v>46283</v>
      </c>
      <c r="H16" s="88">
        <v>46302</v>
      </c>
      <c r="I16" s="90">
        <v>46346</v>
      </c>
      <c r="J16" s="94">
        <v>46360</v>
      </c>
      <c r="K16" s="90">
        <v>46379</v>
      </c>
      <c r="L16" s="90">
        <v>46385</v>
      </c>
      <c r="M16" s="96">
        <v>46392</v>
      </c>
      <c r="N16" s="4">
        <v>46398</v>
      </c>
    </row>
    <row r="17" spans="2:14" x14ac:dyDescent="0.35">
      <c r="B17" s="2" t="s">
        <v>23</v>
      </c>
      <c r="C17" s="88">
        <v>63965</v>
      </c>
      <c r="D17" s="88">
        <v>64089</v>
      </c>
      <c r="E17" s="88">
        <v>64221</v>
      </c>
      <c r="F17" s="90">
        <v>64320</v>
      </c>
      <c r="G17" s="92">
        <v>64404</v>
      </c>
      <c r="H17" s="88">
        <v>64509</v>
      </c>
      <c r="I17" s="90">
        <v>64604</v>
      </c>
      <c r="J17" s="94">
        <v>64642</v>
      </c>
      <c r="K17" s="90">
        <v>64690</v>
      </c>
      <c r="L17" s="90">
        <v>64757</v>
      </c>
      <c r="M17" s="96">
        <v>64793</v>
      </c>
      <c r="N17" s="4">
        <v>64825</v>
      </c>
    </row>
    <row r="18" spans="2:14" x14ac:dyDescent="0.35">
      <c r="B18" s="2" t="s">
        <v>24</v>
      </c>
      <c r="C18" s="88">
        <v>1796</v>
      </c>
      <c r="D18" s="88">
        <v>1799</v>
      </c>
      <c r="E18" s="4">
        <v>1802</v>
      </c>
      <c r="F18" s="90">
        <v>1805</v>
      </c>
      <c r="G18" s="91">
        <v>1808</v>
      </c>
      <c r="H18" s="88">
        <v>1811</v>
      </c>
      <c r="I18" s="90">
        <v>1814</v>
      </c>
      <c r="J18" s="94">
        <v>1817</v>
      </c>
      <c r="K18" s="90">
        <v>1820</v>
      </c>
      <c r="L18" s="90">
        <v>1823</v>
      </c>
      <c r="M18" s="96">
        <v>1826</v>
      </c>
      <c r="N18" s="4">
        <v>1829</v>
      </c>
    </row>
    <row r="19" spans="2:14" x14ac:dyDescent="0.35">
      <c r="B19" s="2" t="s">
        <v>25</v>
      </c>
      <c r="C19" s="88">
        <v>5881</v>
      </c>
      <c r="D19" s="88">
        <v>5888</v>
      </c>
      <c r="E19" s="4">
        <v>5896</v>
      </c>
      <c r="F19" s="90">
        <v>5902</v>
      </c>
      <c r="G19" s="91">
        <v>5906</v>
      </c>
      <c r="H19" s="88">
        <v>5910</v>
      </c>
      <c r="I19" s="90">
        <v>5920</v>
      </c>
      <c r="J19" s="94">
        <v>5925</v>
      </c>
      <c r="K19" s="90">
        <v>5933</v>
      </c>
      <c r="L19" s="90">
        <v>5938</v>
      </c>
      <c r="M19" s="96">
        <v>5942</v>
      </c>
      <c r="N19" s="4">
        <v>5950</v>
      </c>
    </row>
    <row r="20" spans="2:14" x14ac:dyDescent="0.35">
      <c r="B20" s="2" t="s">
        <v>26</v>
      </c>
      <c r="C20" s="88">
        <v>72636</v>
      </c>
      <c r="D20" s="88">
        <v>72793</v>
      </c>
      <c r="E20" s="4">
        <v>72920</v>
      </c>
      <c r="F20" s="90">
        <v>72997</v>
      </c>
      <c r="G20" s="91">
        <v>73106</v>
      </c>
      <c r="H20" s="88">
        <v>73194</v>
      </c>
      <c r="I20" s="90">
        <v>73241</v>
      </c>
      <c r="J20" s="94">
        <v>73294</v>
      </c>
      <c r="K20" s="90">
        <v>73381</v>
      </c>
      <c r="L20" s="90">
        <v>73400</v>
      </c>
      <c r="M20" s="96">
        <v>73413</v>
      </c>
      <c r="N20" s="4">
        <v>73429</v>
      </c>
    </row>
    <row r="21" spans="2:14" x14ac:dyDescent="0.35">
      <c r="B21" s="2" t="s">
        <v>27</v>
      </c>
      <c r="C21" s="88">
        <v>25881</v>
      </c>
      <c r="D21" s="88">
        <v>25893</v>
      </c>
      <c r="E21" s="4">
        <v>25904</v>
      </c>
      <c r="F21" s="90">
        <v>25938</v>
      </c>
      <c r="G21" s="91">
        <v>25955</v>
      </c>
      <c r="H21" s="88">
        <v>25980</v>
      </c>
      <c r="I21" s="90">
        <v>26021</v>
      </c>
      <c r="J21" s="94">
        <v>26036</v>
      </c>
      <c r="K21" s="90">
        <v>26073</v>
      </c>
      <c r="L21" s="90">
        <v>26112</v>
      </c>
      <c r="M21" s="96">
        <v>26137</v>
      </c>
      <c r="N21" s="4">
        <v>26155</v>
      </c>
    </row>
    <row r="22" spans="2:14" x14ac:dyDescent="0.35">
      <c r="B22" s="2" t="s">
        <v>28</v>
      </c>
      <c r="C22" s="88">
        <v>12349</v>
      </c>
      <c r="D22" s="88">
        <v>12415</v>
      </c>
      <c r="E22" s="4">
        <v>12588</v>
      </c>
      <c r="F22" s="90">
        <v>12704</v>
      </c>
      <c r="G22" s="91">
        <v>12754</v>
      </c>
      <c r="H22" s="88">
        <v>12813</v>
      </c>
      <c r="I22" s="90">
        <v>12889</v>
      </c>
      <c r="J22" s="94">
        <v>12955</v>
      </c>
      <c r="K22" s="90">
        <v>13014</v>
      </c>
      <c r="L22" s="90">
        <v>13184</v>
      </c>
      <c r="M22" s="96">
        <v>13219</v>
      </c>
      <c r="N22" s="4">
        <v>13293</v>
      </c>
    </row>
    <row r="23" spans="2:14" x14ac:dyDescent="0.35">
      <c r="B23" s="2" t="s">
        <v>30</v>
      </c>
      <c r="C23" s="88">
        <v>650</v>
      </c>
      <c r="D23" s="88">
        <v>650</v>
      </c>
      <c r="E23" s="4">
        <v>658</v>
      </c>
      <c r="F23" s="90">
        <v>662</v>
      </c>
      <c r="G23" s="91">
        <v>666</v>
      </c>
      <c r="H23" s="88">
        <v>670</v>
      </c>
      <c r="I23" s="90">
        <v>674</v>
      </c>
      <c r="J23" s="94">
        <v>678</v>
      </c>
      <c r="K23" s="90">
        <v>682</v>
      </c>
      <c r="L23" s="90">
        <v>686</v>
      </c>
      <c r="M23" s="96">
        <v>690</v>
      </c>
      <c r="N23" s="4">
        <v>694</v>
      </c>
    </row>
    <row r="24" spans="2:14" ht="21" customHeight="1" x14ac:dyDescent="0.35">
      <c r="B24" s="2" t="s">
        <v>29</v>
      </c>
      <c r="C24" s="88">
        <v>696</v>
      </c>
      <c r="D24" s="88">
        <v>707</v>
      </c>
      <c r="E24" s="4">
        <v>721</v>
      </c>
      <c r="F24" s="90">
        <v>726</v>
      </c>
      <c r="G24" s="91">
        <v>728</v>
      </c>
      <c r="H24" s="88">
        <v>732</v>
      </c>
      <c r="I24" s="90">
        <v>751</v>
      </c>
      <c r="J24" s="94">
        <v>777</v>
      </c>
      <c r="K24" s="90">
        <v>828</v>
      </c>
      <c r="L24" s="90">
        <v>916</v>
      </c>
      <c r="M24" s="96">
        <v>966</v>
      </c>
      <c r="N24" s="4">
        <v>1004</v>
      </c>
    </row>
    <row r="25" spans="2:14" x14ac:dyDescent="0.35">
      <c r="B25" s="3" t="s">
        <v>13</v>
      </c>
      <c r="C25" s="88">
        <v>645749</v>
      </c>
      <c r="D25" s="88">
        <v>647164</v>
      </c>
      <c r="E25" s="89">
        <v>648984</v>
      </c>
      <c r="F25" s="90">
        <v>650197</v>
      </c>
      <c r="G25" s="91">
        <v>651284</v>
      </c>
      <c r="H25" s="88">
        <v>652429</v>
      </c>
      <c r="I25" s="90">
        <v>653632</v>
      </c>
      <c r="J25" s="95">
        <f>SUM(J15:J24)</f>
        <v>654615</v>
      </c>
      <c r="K25" s="90">
        <v>655827</v>
      </c>
      <c r="L25" s="90">
        <v>656595</v>
      </c>
      <c r="M25" s="96">
        <v>657045</v>
      </c>
      <c r="N25" s="4">
        <v>657544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S20" sqref="S20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14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8">
        <v>405.62</v>
      </c>
      <c r="D15" s="8">
        <v>406.82499999999999</v>
      </c>
      <c r="E15" s="8">
        <v>408.06299999999999</v>
      </c>
      <c r="F15" s="8">
        <v>409.32400000000001</v>
      </c>
      <c r="G15" s="8">
        <v>410.39800000000002</v>
      </c>
      <c r="H15" s="8">
        <v>411.28899999999999</v>
      </c>
      <c r="I15" s="8">
        <v>411.94799999999998</v>
      </c>
      <c r="J15" s="8">
        <v>412.66699999999997</v>
      </c>
      <c r="K15" s="8">
        <v>413.39400000000001</v>
      </c>
      <c r="L15" s="8">
        <v>414.012</v>
      </c>
      <c r="M15" s="8">
        <v>414.70400000000001</v>
      </c>
      <c r="N15" s="7">
        <v>415.12900000000002</v>
      </c>
    </row>
    <row r="16" spans="2:14" x14ac:dyDescent="0.35">
      <c r="B16" s="2" t="s">
        <v>22</v>
      </c>
      <c r="C16" s="9">
        <v>45.771000000000001</v>
      </c>
      <c r="D16" s="9">
        <v>45.804000000000002</v>
      </c>
      <c r="E16" s="9">
        <v>45.835999999999999</v>
      </c>
      <c r="F16" s="9">
        <v>45.850999999999999</v>
      </c>
      <c r="G16" s="9">
        <v>45.87</v>
      </c>
      <c r="H16" s="9">
        <v>45.896999999999998</v>
      </c>
      <c r="I16" s="9">
        <v>45.962000000000003</v>
      </c>
      <c r="J16" s="9">
        <v>45.976999999999997</v>
      </c>
      <c r="K16" s="9">
        <v>45.999000000000002</v>
      </c>
      <c r="L16" s="9">
        <v>46.046999999999997</v>
      </c>
      <c r="M16" s="9">
        <v>46.116</v>
      </c>
      <c r="N16" s="12">
        <v>46.145000000000003</v>
      </c>
    </row>
    <row r="17" spans="2:14" x14ac:dyDescent="0.35">
      <c r="B17" s="2" t="s">
        <v>23</v>
      </c>
      <c r="C17" s="9">
        <v>62.466000000000001</v>
      </c>
      <c r="D17" s="9">
        <v>62.710999999999999</v>
      </c>
      <c r="E17" s="9">
        <v>62.924999999999997</v>
      </c>
      <c r="F17" s="9">
        <v>63.176000000000002</v>
      </c>
      <c r="G17" s="9">
        <v>63.36</v>
      </c>
      <c r="H17" s="9">
        <v>63.529000000000003</v>
      </c>
      <c r="I17" s="9">
        <v>63.613</v>
      </c>
      <c r="J17" s="9">
        <v>63.685000000000002</v>
      </c>
      <c r="K17" s="9">
        <v>63.768999999999998</v>
      </c>
      <c r="L17" s="9">
        <v>63.838000000000001</v>
      </c>
      <c r="M17" s="9">
        <v>63.895000000000003</v>
      </c>
      <c r="N17" s="12">
        <v>63.929000000000002</v>
      </c>
    </row>
    <row r="18" spans="2:14" x14ac:dyDescent="0.35">
      <c r="B18" s="2" t="s">
        <v>24</v>
      </c>
      <c r="C18" s="9">
        <v>1.7569999999999999</v>
      </c>
      <c r="D18" s="9">
        <v>1.76</v>
      </c>
      <c r="E18" s="9">
        <v>1.764</v>
      </c>
      <c r="F18" s="9">
        <v>1.7689999999999999</v>
      </c>
      <c r="G18" s="9">
        <v>1.772</v>
      </c>
      <c r="H18" s="9">
        <v>1.7749999999999999</v>
      </c>
      <c r="I18" s="9">
        <v>1.778</v>
      </c>
      <c r="J18" s="9">
        <v>1.7809999999999999</v>
      </c>
      <c r="K18" s="9">
        <v>1.784</v>
      </c>
      <c r="L18" s="9">
        <v>1.7869999999999999</v>
      </c>
      <c r="M18" s="9">
        <v>1.79</v>
      </c>
      <c r="N18" s="12">
        <v>1.7929999999999999</v>
      </c>
    </row>
    <row r="19" spans="2:14" x14ac:dyDescent="0.35">
      <c r="B19" s="2" t="s">
        <v>25</v>
      </c>
      <c r="C19" s="9">
        <v>5.7510000000000003</v>
      </c>
      <c r="D19" s="9">
        <v>5.76</v>
      </c>
      <c r="E19" s="9">
        <v>5.7809999999999997</v>
      </c>
      <c r="F19" s="9">
        <v>5.7910000000000004</v>
      </c>
      <c r="G19" s="9">
        <v>5.8010000000000002</v>
      </c>
      <c r="H19" s="9">
        <v>5.8070000000000004</v>
      </c>
      <c r="I19" s="9">
        <v>5.8150000000000004</v>
      </c>
      <c r="J19" s="9">
        <v>5.8570000000000002</v>
      </c>
      <c r="K19" s="9">
        <v>5.8620000000000001</v>
      </c>
      <c r="L19" s="9">
        <v>5.8680000000000003</v>
      </c>
      <c r="M19" s="9">
        <v>5.8730000000000002</v>
      </c>
      <c r="N19" s="12">
        <v>5.8769999999999998</v>
      </c>
    </row>
    <row r="20" spans="2:14" x14ac:dyDescent="0.35">
      <c r="B20" s="2" t="s">
        <v>26</v>
      </c>
      <c r="C20" s="9">
        <v>71.353999999999999</v>
      </c>
      <c r="D20" s="9">
        <v>71.454999999999998</v>
      </c>
      <c r="E20" s="9">
        <v>71.578999999999994</v>
      </c>
      <c r="F20" s="9">
        <v>71.736000000000004</v>
      </c>
      <c r="G20" s="9">
        <v>71.825999999999993</v>
      </c>
      <c r="H20" s="9">
        <v>71.894000000000005</v>
      </c>
      <c r="I20" s="9">
        <v>71.957999999999998</v>
      </c>
      <c r="J20" s="9">
        <v>72.064999999999998</v>
      </c>
      <c r="K20" s="9">
        <v>72.23</v>
      </c>
      <c r="L20" s="9">
        <v>72.334999999999994</v>
      </c>
      <c r="M20" s="9">
        <v>72.465999999999994</v>
      </c>
      <c r="N20" s="12">
        <v>72.525000000000006</v>
      </c>
    </row>
    <row r="21" spans="2:14" x14ac:dyDescent="0.35">
      <c r="B21" s="2" t="s">
        <v>27</v>
      </c>
      <c r="C21" s="10">
        <v>25.567</v>
      </c>
      <c r="D21" s="10">
        <v>25.603000000000002</v>
      </c>
      <c r="E21" s="10">
        <v>25.638000000000002</v>
      </c>
      <c r="F21" s="10">
        <v>25.655000000000001</v>
      </c>
      <c r="G21" s="10">
        <v>25.672999999999998</v>
      </c>
      <c r="H21" s="10">
        <v>25.699000000000002</v>
      </c>
      <c r="I21" s="10">
        <v>25.716999999999999</v>
      </c>
      <c r="J21" s="10">
        <v>25.739000000000001</v>
      </c>
      <c r="K21" s="10">
        <v>25.762</v>
      </c>
      <c r="L21" s="10">
        <v>25.794</v>
      </c>
      <c r="M21" s="10">
        <v>25.829000000000001</v>
      </c>
      <c r="N21" s="13">
        <v>25.858000000000001</v>
      </c>
    </row>
    <row r="22" spans="2:14" x14ac:dyDescent="0.35">
      <c r="B22" s="2" t="s">
        <v>28</v>
      </c>
      <c r="C22" s="10">
        <v>11.253</v>
      </c>
      <c r="D22" s="10">
        <v>11.397</v>
      </c>
      <c r="E22" s="10">
        <v>11.503</v>
      </c>
      <c r="F22" s="10">
        <v>11.601000000000001</v>
      </c>
      <c r="G22" s="10">
        <v>11.673999999999999</v>
      </c>
      <c r="H22" s="10">
        <v>11.706</v>
      </c>
      <c r="I22" s="10">
        <v>11.742000000000001</v>
      </c>
      <c r="J22" s="10">
        <v>11.805999999999999</v>
      </c>
      <c r="K22" s="10">
        <v>11.974</v>
      </c>
      <c r="L22" s="10">
        <v>12.16</v>
      </c>
      <c r="M22" s="10">
        <v>12.234</v>
      </c>
      <c r="N22" s="13">
        <v>12.275</v>
      </c>
    </row>
    <row r="23" spans="2:14" x14ac:dyDescent="0.35">
      <c r="B23" s="2" t="s">
        <v>30</v>
      </c>
      <c r="C23" s="11">
        <v>594</v>
      </c>
      <c r="D23" s="11">
        <v>598</v>
      </c>
      <c r="E23" s="11">
        <v>603</v>
      </c>
      <c r="F23" s="11">
        <v>607</v>
      </c>
      <c r="G23" s="11">
        <v>611</v>
      </c>
      <c r="H23" s="11">
        <v>615</v>
      </c>
      <c r="I23" s="11">
        <v>619</v>
      </c>
      <c r="J23" s="11">
        <v>624</v>
      </c>
      <c r="K23" s="11">
        <v>628</v>
      </c>
      <c r="L23" s="11">
        <v>632</v>
      </c>
      <c r="M23" s="11">
        <v>636</v>
      </c>
      <c r="N23" s="14">
        <v>646</v>
      </c>
    </row>
    <row r="24" spans="2:14" ht="21" customHeight="1" x14ac:dyDescent="0.35">
      <c r="B24" s="2" t="s">
        <v>63</v>
      </c>
      <c r="C24" s="11">
        <v>563</v>
      </c>
      <c r="D24" s="11">
        <v>584</v>
      </c>
      <c r="E24" s="11">
        <v>591</v>
      </c>
      <c r="F24" s="11">
        <v>598</v>
      </c>
      <c r="G24" s="11">
        <v>611</v>
      </c>
      <c r="H24" s="11">
        <v>615</v>
      </c>
      <c r="I24" s="11">
        <v>620</v>
      </c>
      <c r="J24" s="11">
        <v>651</v>
      </c>
      <c r="K24" s="11">
        <v>671</v>
      </c>
      <c r="L24" s="11">
        <v>675</v>
      </c>
      <c r="M24" s="11">
        <v>680</v>
      </c>
      <c r="N24" s="14">
        <v>684</v>
      </c>
    </row>
    <row r="25" spans="2:14" x14ac:dyDescent="0.35">
      <c r="B25" s="3" t="s">
        <v>13</v>
      </c>
      <c r="C25" s="15">
        <v>630.98299999999995</v>
      </c>
      <c r="D25" s="15">
        <v>632.78399999999999</v>
      </c>
      <c r="E25" s="15">
        <v>634.57000000000005</v>
      </c>
      <c r="F25" s="15">
        <v>636.39499999999998</v>
      </c>
      <c r="G25" s="15">
        <v>637.88300000000004</v>
      </c>
      <c r="H25" s="15">
        <v>639.11300000000006</v>
      </c>
      <c r="I25" s="15">
        <v>640.05899999999997</v>
      </c>
      <c r="J25" s="15">
        <v>641.13900000000001</v>
      </c>
      <c r="K25" s="15">
        <v>642.36</v>
      </c>
      <c r="L25" s="15">
        <v>643.43499999999995</v>
      </c>
      <c r="M25" s="15">
        <v>644.51</v>
      </c>
      <c r="N25" s="16">
        <v>645.149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B24" sqref="B24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15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19">
        <v>395.81099999999998</v>
      </c>
      <c r="D15" s="19">
        <v>396.351</v>
      </c>
      <c r="E15" s="19">
        <v>397.22</v>
      </c>
      <c r="F15" s="19">
        <v>398.16699999999997</v>
      </c>
      <c r="G15" s="19">
        <v>399.435</v>
      </c>
      <c r="H15" s="19">
        <v>400.04</v>
      </c>
      <c r="I15" s="19">
        <v>400.38299999999998</v>
      </c>
      <c r="J15" s="19">
        <v>400.702</v>
      </c>
      <c r="K15" s="19">
        <v>401.14499999999998</v>
      </c>
      <c r="L15" s="19">
        <v>402.24799999999999</v>
      </c>
      <c r="M15" s="19">
        <v>403.49599999999998</v>
      </c>
      <c r="N15" s="19">
        <v>404.52499999999998</v>
      </c>
    </row>
    <row r="16" spans="2:14" x14ac:dyDescent="0.35">
      <c r="B16" s="2" t="s">
        <v>22</v>
      </c>
      <c r="C16" s="20">
        <v>45.151000000000003</v>
      </c>
      <c r="D16" s="20">
        <v>45.298999999999999</v>
      </c>
      <c r="E16" s="20">
        <v>45.374000000000002</v>
      </c>
      <c r="F16" s="20">
        <v>45.45</v>
      </c>
      <c r="G16" s="20">
        <v>45.503</v>
      </c>
      <c r="H16" s="20">
        <v>45.521999999999998</v>
      </c>
      <c r="I16" s="20">
        <v>45.555</v>
      </c>
      <c r="J16" s="20">
        <v>45.585000000000001</v>
      </c>
      <c r="K16" s="20">
        <v>45.628999999999998</v>
      </c>
      <c r="L16" s="20">
        <v>45.654000000000003</v>
      </c>
      <c r="M16" s="20">
        <v>45.709000000000003</v>
      </c>
      <c r="N16" s="20">
        <v>45.750999999999998</v>
      </c>
    </row>
    <row r="17" spans="2:14" x14ac:dyDescent="0.35">
      <c r="B17" s="2" t="s">
        <v>23</v>
      </c>
      <c r="C17" s="20">
        <v>61.548999999999999</v>
      </c>
      <c r="D17" s="20">
        <v>61.587000000000003</v>
      </c>
      <c r="E17" s="20">
        <v>61.634999999999998</v>
      </c>
      <c r="F17" s="20">
        <v>61.670999999999999</v>
      </c>
      <c r="G17" s="20">
        <v>61.725999999999999</v>
      </c>
      <c r="H17" s="20">
        <v>61.779000000000003</v>
      </c>
      <c r="I17" s="20">
        <v>61.826000000000001</v>
      </c>
      <c r="J17" s="20">
        <v>61.851999999999997</v>
      </c>
      <c r="K17" s="20">
        <v>61.877000000000002</v>
      </c>
      <c r="L17" s="20">
        <v>62.017000000000003</v>
      </c>
      <c r="M17" s="20">
        <v>62.156999999999996</v>
      </c>
      <c r="N17" s="20">
        <v>62.271999999999998</v>
      </c>
    </row>
    <row r="18" spans="2:14" x14ac:dyDescent="0.35">
      <c r="B18" s="2" t="s">
        <v>24</v>
      </c>
      <c r="C18" s="20">
        <v>1.714</v>
      </c>
      <c r="D18" s="20">
        <v>1.7170000000000001</v>
      </c>
      <c r="E18" s="20">
        <v>1.72</v>
      </c>
      <c r="F18" s="20">
        <v>1.726</v>
      </c>
      <c r="G18" s="20">
        <v>1.7290000000000001</v>
      </c>
      <c r="H18" s="20">
        <v>1.732</v>
      </c>
      <c r="I18" s="20">
        <v>1.736</v>
      </c>
      <c r="J18" s="20">
        <v>1.7390000000000001</v>
      </c>
      <c r="K18" s="20">
        <v>1.742</v>
      </c>
      <c r="L18" s="20">
        <v>1.7450000000000001</v>
      </c>
      <c r="M18" s="20">
        <v>1.75</v>
      </c>
      <c r="N18" s="20">
        <v>1.7529999999999999</v>
      </c>
    </row>
    <row r="19" spans="2:14" x14ac:dyDescent="0.35">
      <c r="B19" s="2" t="s">
        <v>25</v>
      </c>
      <c r="C19" s="20">
        <v>5.37</v>
      </c>
      <c r="D19" s="20">
        <v>5.444</v>
      </c>
      <c r="E19" s="20">
        <v>5.53</v>
      </c>
      <c r="F19" s="20">
        <v>5.5629999999999997</v>
      </c>
      <c r="G19" s="20">
        <v>5.6340000000000003</v>
      </c>
      <c r="H19" s="20">
        <v>5.6749999999999998</v>
      </c>
      <c r="I19" s="20">
        <v>5.6840000000000002</v>
      </c>
      <c r="J19" s="20">
        <v>5.6920000000000002</v>
      </c>
      <c r="K19" s="20">
        <v>5.6989999999999998</v>
      </c>
      <c r="L19" s="20">
        <v>5.7210000000000001</v>
      </c>
      <c r="M19" s="20">
        <v>5.7320000000000002</v>
      </c>
      <c r="N19" s="20">
        <v>5.7370000000000001</v>
      </c>
    </row>
    <row r="20" spans="2:14" x14ac:dyDescent="0.35">
      <c r="B20" s="2" t="s">
        <v>26</v>
      </c>
      <c r="C20" s="20">
        <v>70.055000000000007</v>
      </c>
      <c r="D20" s="20">
        <v>70.119</v>
      </c>
      <c r="E20" s="20">
        <v>70.216999999999999</v>
      </c>
      <c r="F20" s="20">
        <v>70.298000000000002</v>
      </c>
      <c r="G20" s="20">
        <v>70.384</v>
      </c>
      <c r="H20" s="20">
        <v>70.444000000000003</v>
      </c>
      <c r="I20" s="20">
        <v>70.489000000000004</v>
      </c>
      <c r="J20" s="20">
        <v>70.531999999999996</v>
      </c>
      <c r="K20" s="20">
        <v>70.548000000000002</v>
      </c>
      <c r="L20" s="20">
        <v>70.777000000000001</v>
      </c>
      <c r="M20" s="20">
        <v>70.983000000000004</v>
      </c>
      <c r="N20" s="20">
        <v>71.174999999999997</v>
      </c>
    </row>
    <row r="21" spans="2:14" x14ac:dyDescent="0.35">
      <c r="B21" s="2" t="s">
        <v>27</v>
      </c>
      <c r="C21" s="21">
        <v>25.417999999999999</v>
      </c>
      <c r="D21" s="21">
        <v>25.440999999999999</v>
      </c>
      <c r="E21" s="21">
        <v>25.49</v>
      </c>
      <c r="F21" s="21">
        <v>25.495000000000001</v>
      </c>
      <c r="G21" s="21">
        <v>25.503</v>
      </c>
      <c r="H21" s="21">
        <v>25.507000000000001</v>
      </c>
      <c r="I21" s="21">
        <v>25.515000000000001</v>
      </c>
      <c r="J21" s="21">
        <v>25.536999999999999</v>
      </c>
      <c r="K21" s="21">
        <v>25.545000000000002</v>
      </c>
      <c r="L21" s="21">
        <v>25.550999999999998</v>
      </c>
      <c r="M21" s="21">
        <v>25.553999999999998</v>
      </c>
      <c r="N21" s="21">
        <v>25.559000000000001</v>
      </c>
    </row>
    <row r="22" spans="2:14" x14ac:dyDescent="0.35">
      <c r="B22" s="2" t="s">
        <v>28</v>
      </c>
      <c r="C22" s="21">
        <v>10.94</v>
      </c>
      <c r="D22" s="21">
        <v>10.955</v>
      </c>
      <c r="E22" s="21">
        <v>10.967000000000001</v>
      </c>
      <c r="F22" s="21">
        <v>10.984</v>
      </c>
      <c r="G22" s="21">
        <v>11.000999999999999</v>
      </c>
      <c r="H22" s="21">
        <v>11.013</v>
      </c>
      <c r="I22" s="21">
        <v>11.023999999999999</v>
      </c>
      <c r="J22" s="21">
        <v>11.026999999999999</v>
      </c>
      <c r="K22" s="21">
        <v>11.03</v>
      </c>
      <c r="L22" s="21">
        <v>11.038</v>
      </c>
      <c r="M22" s="21">
        <v>11.09</v>
      </c>
      <c r="N22" s="21">
        <v>11.145</v>
      </c>
    </row>
    <row r="23" spans="2:14" x14ac:dyDescent="0.35">
      <c r="B23" s="2" t="s">
        <v>30</v>
      </c>
      <c r="C23" s="22">
        <v>544</v>
      </c>
      <c r="D23" s="22">
        <v>548</v>
      </c>
      <c r="E23" s="22">
        <v>552</v>
      </c>
      <c r="F23" s="22">
        <v>556</v>
      </c>
      <c r="G23" s="22">
        <v>560</v>
      </c>
      <c r="H23" s="22">
        <v>564</v>
      </c>
      <c r="I23" s="22">
        <v>568</v>
      </c>
      <c r="J23" s="22">
        <v>574</v>
      </c>
      <c r="K23" s="22">
        <v>578</v>
      </c>
      <c r="L23" s="22">
        <v>582</v>
      </c>
      <c r="M23" s="22">
        <v>586</v>
      </c>
      <c r="N23" s="22">
        <v>590</v>
      </c>
    </row>
    <row r="24" spans="2:14" ht="21" customHeight="1" x14ac:dyDescent="0.35">
      <c r="B24" s="2" t="s">
        <v>29</v>
      </c>
      <c r="C24" s="22">
        <v>466</v>
      </c>
      <c r="D24" s="22">
        <v>468</v>
      </c>
      <c r="E24" s="22">
        <v>470</v>
      </c>
      <c r="F24" s="22">
        <v>472</v>
      </c>
      <c r="G24" s="22">
        <v>478</v>
      </c>
      <c r="H24" s="22">
        <v>485</v>
      </c>
      <c r="I24" s="22">
        <v>489</v>
      </c>
      <c r="J24" s="22">
        <v>492</v>
      </c>
      <c r="K24" s="22">
        <v>500</v>
      </c>
      <c r="L24" s="22">
        <v>504</v>
      </c>
      <c r="M24" s="22">
        <v>507</v>
      </c>
      <c r="N24" s="22">
        <v>511</v>
      </c>
    </row>
    <row r="25" spans="2:14" x14ac:dyDescent="0.35">
      <c r="B25" s="3" t="s">
        <v>13</v>
      </c>
      <c r="C25" s="21">
        <v>617.30499999999995</v>
      </c>
      <c r="D25" s="21">
        <v>618.21600000000001</v>
      </c>
      <c r="E25" s="21">
        <v>619.46199999999999</v>
      </c>
      <c r="F25" s="21">
        <v>620.66899999999998</v>
      </c>
      <c r="G25" s="21">
        <v>622.24</v>
      </c>
      <c r="H25" s="21">
        <v>623.048</v>
      </c>
      <c r="I25" s="21">
        <v>623.55600000000004</v>
      </c>
      <c r="J25" s="21">
        <v>624.01900000000001</v>
      </c>
      <c r="K25" s="21">
        <v>624.58000000000004</v>
      </c>
      <c r="L25" s="21">
        <v>626.12400000000002</v>
      </c>
      <c r="M25" s="21">
        <v>627.851</v>
      </c>
      <c r="N25" s="21">
        <v>629.30499999999995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5"/>
  <sheetViews>
    <sheetView zoomScaleNormal="100" workbookViewId="0">
      <selection activeCell="B24" sqref="B24"/>
    </sheetView>
  </sheetViews>
  <sheetFormatPr baseColWidth="10" defaultColWidth="11.453125" defaultRowHeight="14.5" x14ac:dyDescent="0.35"/>
  <cols>
    <col min="1" max="1" width="4.1796875" style="1" customWidth="1"/>
    <col min="2" max="2" width="20.54296875" style="5" customWidth="1"/>
    <col min="3" max="3" width="8.7265625" style="1" customWidth="1"/>
    <col min="4" max="4" width="8.453125" style="1" customWidth="1"/>
    <col min="5" max="5" width="9" style="1" customWidth="1"/>
    <col min="6" max="6" width="8.54296875" style="1" customWidth="1"/>
    <col min="7" max="7" width="8.7265625" style="1" customWidth="1"/>
    <col min="8" max="10" width="8.54296875" style="1" customWidth="1"/>
    <col min="11" max="12" width="8.81640625" style="1" customWidth="1"/>
    <col min="13" max="13" width="9.1796875" style="1" customWidth="1"/>
    <col min="14" max="14" width="8.7265625" style="1" customWidth="1"/>
    <col min="15" max="16384" width="11.453125" style="1"/>
  </cols>
  <sheetData>
    <row r="1" spans="2:14" x14ac:dyDescent="0.35">
      <c r="B1" s="109"/>
      <c r="C1" s="109"/>
      <c r="D1" s="109"/>
    </row>
    <row r="2" spans="2:14" x14ac:dyDescent="0.35">
      <c r="B2" s="109"/>
      <c r="C2" s="109"/>
      <c r="D2" s="109"/>
    </row>
    <row r="3" spans="2:14" x14ac:dyDescent="0.35">
      <c r="B3" s="109"/>
      <c r="C3" s="109"/>
      <c r="D3" s="109"/>
    </row>
    <row r="4" spans="2:14" x14ac:dyDescent="0.35">
      <c r="B4" s="109"/>
      <c r="C4" s="109"/>
      <c r="D4" s="109"/>
    </row>
    <row r="5" spans="2:14" x14ac:dyDescent="0.35">
      <c r="B5" s="109"/>
      <c r="C5" s="109"/>
      <c r="D5" s="109"/>
    </row>
    <row r="6" spans="2:14" x14ac:dyDescent="0.35">
      <c r="B6" s="109"/>
      <c r="C6" s="109"/>
      <c r="D6" s="109"/>
    </row>
    <row r="10" spans="2:14" ht="15.5" x14ac:dyDescent="0.35">
      <c r="B10" s="110" t="s">
        <v>16</v>
      </c>
      <c r="C10" s="110"/>
      <c r="D10" s="110"/>
      <c r="E10" s="110"/>
      <c r="F10" s="110"/>
      <c r="G10" s="110"/>
      <c r="H10" s="110"/>
      <c r="I10" s="110"/>
      <c r="J10" s="110"/>
      <c r="K10" s="110"/>
      <c r="L10" s="110"/>
      <c r="M10" s="110"/>
      <c r="N10" s="110"/>
    </row>
    <row r="12" spans="2:14" ht="15.5" x14ac:dyDescent="0.35">
      <c r="B12" s="110" t="s">
        <v>20</v>
      </c>
      <c r="C12" s="110"/>
      <c r="D12" s="110"/>
      <c r="E12" s="110"/>
      <c r="F12" s="110"/>
      <c r="G12" s="110"/>
      <c r="H12" s="110"/>
      <c r="I12" s="110"/>
      <c r="J12" s="110"/>
      <c r="K12" s="110"/>
      <c r="L12" s="110"/>
      <c r="M12" s="110"/>
      <c r="N12" s="110"/>
    </row>
    <row r="14" spans="2:14" x14ac:dyDescent="0.35">
      <c r="B14" s="6" t="s">
        <v>0</v>
      </c>
      <c r="C14" s="6" t="s">
        <v>1</v>
      </c>
      <c r="D14" s="6" t="s">
        <v>2</v>
      </c>
      <c r="E14" s="6" t="s">
        <v>3</v>
      </c>
      <c r="F14" s="6" t="s">
        <v>4</v>
      </c>
      <c r="G14" s="6" t="s">
        <v>5</v>
      </c>
      <c r="H14" s="6" t="s">
        <v>6</v>
      </c>
      <c r="I14" s="6" t="s">
        <v>7</v>
      </c>
      <c r="J14" s="6" t="s">
        <v>8</v>
      </c>
      <c r="K14" s="6" t="s">
        <v>9</v>
      </c>
      <c r="L14" s="6" t="s">
        <v>10</v>
      </c>
      <c r="M14" s="6" t="s">
        <v>11</v>
      </c>
      <c r="N14" s="6" t="s">
        <v>12</v>
      </c>
    </row>
    <row r="15" spans="2:14" x14ac:dyDescent="0.35">
      <c r="B15" s="2" t="s">
        <v>21</v>
      </c>
      <c r="C15" s="23">
        <v>385.07400000000001</v>
      </c>
      <c r="D15" s="23">
        <v>386.62400000000002</v>
      </c>
      <c r="E15" s="23">
        <v>387.86</v>
      </c>
      <c r="F15" s="23">
        <v>389.28100000000001</v>
      </c>
      <c r="G15" s="23">
        <v>390.47199999999998</v>
      </c>
      <c r="H15" s="23">
        <v>391.46600000000001</v>
      </c>
      <c r="I15" s="23">
        <v>392.435</v>
      </c>
      <c r="J15" s="23">
        <v>393.03899999999999</v>
      </c>
      <c r="K15" s="23">
        <v>393.91</v>
      </c>
      <c r="L15" s="23">
        <v>394.77600000000001</v>
      </c>
      <c r="M15" s="23">
        <v>395.42399999999998</v>
      </c>
      <c r="N15" s="7">
        <v>395.767</v>
      </c>
    </row>
    <row r="16" spans="2:14" x14ac:dyDescent="0.35">
      <c r="B16" s="2" t="s">
        <v>22</v>
      </c>
      <c r="C16" s="24">
        <v>44.643999999999998</v>
      </c>
      <c r="D16" s="24">
        <v>44.723999999999997</v>
      </c>
      <c r="E16" s="24">
        <v>44.735999999999997</v>
      </c>
      <c r="F16" s="24">
        <v>44.758000000000003</v>
      </c>
      <c r="G16" s="24">
        <v>44.765999999999998</v>
      </c>
      <c r="H16" s="24">
        <v>44.783999999999999</v>
      </c>
      <c r="I16" s="24">
        <v>44.807000000000002</v>
      </c>
      <c r="J16" s="25">
        <v>44.85</v>
      </c>
      <c r="K16" s="24">
        <v>44.975000000000001</v>
      </c>
      <c r="L16" s="24">
        <v>45.027999999999999</v>
      </c>
      <c r="M16" s="24">
        <v>45.103000000000002</v>
      </c>
      <c r="N16" s="12">
        <v>45.13</v>
      </c>
    </row>
    <row r="17" spans="2:14" x14ac:dyDescent="0.35">
      <c r="B17" s="2" t="s">
        <v>23</v>
      </c>
      <c r="C17" s="24">
        <v>60.65</v>
      </c>
      <c r="D17" s="24">
        <v>60.737000000000002</v>
      </c>
      <c r="E17" s="24">
        <v>60.83</v>
      </c>
      <c r="F17" s="24">
        <v>60.898000000000003</v>
      </c>
      <c r="G17" s="24">
        <v>60.970999999999997</v>
      </c>
      <c r="H17" s="24">
        <v>61.055</v>
      </c>
      <c r="I17" s="24">
        <v>61.131</v>
      </c>
      <c r="J17" s="24">
        <v>61.191000000000003</v>
      </c>
      <c r="K17" s="24">
        <v>61.317999999999998</v>
      </c>
      <c r="L17" s="24">
        <v>61.470999999999997</v>
      </c>
      <c r="M17" s="24">
        <v>61.524999999999999</v>
      </c>
      <c r="N17" s="12">
        <v>61.542999999999999</v>
      </c>
    </row>
    <row r="18" spans="2:14" x14ac:dyDescent="0.35">
      <c r="B18" s="2" t="s">
        <v>24</v>
      </c>
      <c r="C18" s="24">
        <v>1.6459999999999999</v>
      </c>
      <c r="D18" s="24">
        <v>1.649</v>
      </c>
      <c r="E18" s="24">
        <v>1.6519999999999999</v>
      </c>
      <c r="F18" s="24">
        <v>1.655</v>
      </c>
      <c r="G18" s="24">
        <v>1.659</v>
      </c>
      <c r="H18" s="24">
        <v>1.663</v>
      </c>
      <c r="I18" s="24">
        <v>1.6659999999999999</v>
      </c>
      <c r="J18" s="24">
        <v>1.671</v>
      </c>
      <c r="K18" s="24">
        <v>1.6739999999999999</v>
      </c>
      <c r="L18" s="24">
        <v>1.677</v>
      </c>
      <c r="M18" s="24">
        <v>1.68</v>
      </c>
      <c r="N18" s="12">
        <v>1.6830000000000001</v>
      </c>
    </row>
    <row r="19" spans="2:14" x14ac:dyDescent="0.35">
      <c r="B19" s="2" t="s">
        <v>25</v>
      </c>
      <c r="C19" s="24">
        <v>5.1040000000000001</v>
      </c>
      <c r="D19" s="24">
        <v>5.1109999999999998</v>
      </c>
      <c r="E19" s="24">
        <v>5.117</v>
      </c>
      <c r="F19" s="24">
        <v>5.1260000000000003</v>
      </c>
      <c r="G19" s="24">
        <v>5.1509999999999998</v>
      </c>
      <c r="H19" s="24">
        <v>5.16</v>
      </c>
      <c r="I19" s="24">
        <v>5.1740000000000004</v>
      </c>
      <c r="J19" s="24">
        <v>5.1820000000000004</v>
      </c>
      <c r="K19" s="24">
        <v>5.2389999999999999</v>
      </c>
      <c r="L19" s="24">
        <v>5.2629999999999999</v>
      </c>
      <c r="M19" s="24">
        <v>5.3</v>
      </c>
      <c r="N19" s="12">
        <v>5.3109999999999999</v>
      </c>
    </row>
    <row r="20" spans="2:14" x14ac:dyDescent="0.35">
      <c r="B20" s="2" t="s">
        <v>26</v>
      </c>
      <c r="C20" s="24">
        <v>69.111000000000004</v>
      </c>
      <c r="D20" s="24">
        <v>69.284999999999997</v>
      </c>
      <c r="E20" s="24">
        <v>69.426000000000002</v>
      </c>
      <c r="F20" s="24">
        <v>69.593000000000004</v>
      </c>
      <c r="G20" s="24">
        <v>69.632999999999996</v>
      </c>
      <c r="H20" s="24">
        <v>69.682000000000002</v>
      </c>
      <c r="I20" s="24">
        <v>69.73</v>
      </c>
      <c r="J20" s="24">
        <v>69.802999999999997</v>
      </c>
      <c r="K20" s="24">
        <v>69.846999999999994</v>
      </c>
      <c r="L20" s="24">
        <v>69.891000000000005</v>
      </c>
      <c r="M20" s="24">
        <v>69.936999999999998</v>
      </c>
      <c r="N20" s="12">
        <v>69.995999999999995</v>
      </c>
    </row>
    <row r="21" spans="2:14" x14ac:dyDescent="0.35">
      <c r="B21" s="2" t="s">
        <v>27</v>
      </c>
      <c r="C21" s="25">
        <v>25.251000000000001</v>
      </c>
      <c r="D21" s="25">
        <v>25.26</v>
      </c>
      <c r="E21" s="25">
        <v>25.283000000000001</v>
      </c>
      <c r="F21" s="25">
        <v>25.303000000000001</v>
      </c>
      <c r="G21" s="25">
        <v>25.326000000000001</v>
      </c>
      <c r="H21" s="25">
        <v>25.338999999999999</v>
      </c>
      <c r="I21" s="25">
        <v>25.344999999999999</v>
      </c>
      <c r="J21" s="25">
        <v>25.358000000000001</v>
      </c>
      <c r="K21" s="25">
        <v>25.379000000000001</v>
      </c>
      <c r="L21" s="25">
        <v>25.39</v>
      </c>
      <c r="M21" s="25">
        <v>25.402999999999999</v>
      </c>
      <c r="N21" s="13">
        <v>25.408999999999999</v>
      </c>
    </row>
    <row r="22" spans="2:14" x14ac:dyDescent="0.35">
      <c r="B22" s="2" t="s">
        <v>28</v>
      </c>
      <c r="C22" s="25">
        <v>10.753</v>
      </c>
      <c r="D22" s="25">
        <v>10.766</v>
      </c>
      <c r="E22" s="25">
        <v>10.785</v>
      </c>
      <c r="F22" s="25">
        <v>10.8</v>
      </c>
      <c r="G22" s="25">
        <v>10.824999999999999</v>
      </c>
      <c r="H22" s="25">
        <v>10.843</v>
      </c>
      <c r="I22" s="25">
        <v>10.858000000000001</v>
      </c>
      <c r="J22" s="25">
        <v>10.875</v>
      </c>
      <c r="K22" s="25">
        <v>10.888</v>
      </c>
      <c r="L22" s="25">
        <v>10.9</v>
      </c>
      <c r="M22" s="25">
        <v>10.919</v>
      </c>
      <c r="N22" s="13">
        <v>10.925000000000001</v>
      </c>
    </row>
    <row r="23" spans="2:14" x14ac:dyDescent="0.35">
      <c r="B23" s="2" t="s">
        <v>30</v>
      </c>
      <c r="C23" s="26">
        <v>496</v>
      </c>
      <c r="D23" s="26">
        <v>500</v>
      </c>
      <c r="E23" s="26">
        <v>504</v>
      </c>
      <c r="F23" s="26">
        <v>508</v>
      </c>
      <c r="G23" s="26">
        <v>512</v>
      </c>
      <c r="H23" s="26">
        <v>516</v>
      </c>
      <c r="I23" s="26">
        <v>520</v>
      </c>
      <c r="J23" s="26">
        <v>524</v>
      </c>
      <c r="K23" s="26">
        <v>528</v>
      </c>
      <c r="L23" s="26">
        <v>532</v>
      </c>
      <c r="M23" s="26">
        <v>536</v>
      </c>
      <c r="N23" s="14">
        <v>540</v>
      </c>
    </row>
    <row r="24" spans="2:14" ht="21" customHeight="1" x14ac:dyDescent="0.35">
      <c r="B24" s="2" t="s">
        <v>63</v>
      </c>
      <c r="C24" s="26">
        <v>403</v>
      </c>
      <c r="D24" s="26">
        <v>407</v>
      </c>
      <c r="E24" s="26">
        <v>414</v>
      </c>
      <c r="F24" s="26">
        <v>418</v>
      </c>
      <c r="G24" s="26">
        <v>420</v>
      </c>
      <c r="H24" s="26">
        <v>423</v>
      </c>
      <c r="I24" s="26">
        <v>425</v>
      </c>
      <c r="J24" s="26">
        <v>427</v>
      </c>
      <c r="K24" s="26">
        <v>430</v>
      </c>
      <c r="L24" s="26">
        <v>432</v>
      </c>
      <c r="M24" s="26">
        <v>453</v>
      </c>
      <c r="N24" s="14">
        <v>456</v>
      </c>
    </row>
    <row r="25" spans="2:14" x14ac:dyDescent="0.35">
      <c r="B25" s="3" t="s">
        <v>13</v>
      </c>
      <c r="C25" s="15">
        <v>603.13199999999995</v>
      </c>
      <c r="D25" s="15">
        <v>605.06299999999999</v>
      </c>
      <c r="E25" s="15">
        <v>606.60699999999997</v>
      </c>
      <c r="F25" s="15">
        <v>608.34</v>
      </c>
      <c r="G25" s="15">
        <v>609.73500000000001</v>
      </c>
      <c r="H25" s="15">
        <v>610.93100000000004</v>
      </c>
      <c r="I25" s="15">
        <v>612.09100000000001</v>
      </c>
      <c r="J25" s="15">
        <v>612.91999999999996</v>
      </c>
      <c r="K25" s="15">
        <v>614.18799999999999</v>
      </c>
      <c r="L25" s="15">
        <v>615.36</v>
      </c>
      <c r="M25" s="15">
        <v>616.28</v>
      </c>
      <c r="N25" s="16">
        <v>616.76</v>
      </c>
    </row>
  </sheetData>
  <mergeCells count="3">
    <mergeCell ref="B1:D6"/>
    <mergeCell ref="B10:N10"/>
    <mergeCell ref="B12:N12"/>
  </mergeCells>
  <printOptions horizontalCentered="1"/>
  <pageMargins left="0.9055118110236221" right="0.9055118110236221" top="0.74803149606299213" bottom="0.74803149606299213" header="0.31496062992125984" footer="0.31496062992125984"/>
  <pageSetup paperSize="9" orientation="landscape" verticalDpi="0" r:id="rId1"/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18</vt:i4>
      </vt:variant>
    </vt:vector>
  </HeadingPairs>
  <TitlesOfParts>
    <vt:vector size="18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  <vt:lpstr>2008</vt:lpstr>
      <vt:lpstr>2007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 Cordente</dc:creator>
  <cp:lastModifiedBy>Ramos Hermosilla, Gema</cp:lastModifiedBy>
  <cp:lastPrinted>2023-05-12T09:15:19Z</cp:lastPrinted>
  <dcterms:created xsi:type="dcterms:W3CDTF">2019-01-16T08:48:08Z</dcterms:created>
  <dcterms:modified xsi:type="dcterms:W3CDTF">2024-08-14T06:31:21Z</dcterms:modified>
</cp:coreProperties>
</file>