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\IMAGENES Y DOCS\CONOCENOS\transparencia\04_informacion_economica_presupuestaria_estadistica\042_estadisticas\automatizacion\"/>
    </mc:Choice>
  </mc:AlternateContent>
  <bookViews>
    <workbookView xWindow="1040" yWindow="230" windowWidth="20700" windowHeight="10130"/>
  </bookViews>
  <sheets>
    <sheet name="2024" sheetId="13" r:id="rId1"/>
    <sheet name="2023" sheetId="12" r:id="rId2"/>
    <sheet name="2022" sheetId="11" r:id="rId3"/>
    <sheet name="2021" sheetId="10" r:id="rId4"/>
    <sheet name="2020" sheetId="9" r:id="rId5"/>
    <sheet name="2019" sheetId="8" r:id="rId6"/>
    <sheet name="2018" sheetId="1" r:id="rId7"/>
    <sheet name="2017" sheetId="4" r:id="rId8"/>
    <sheet name="2016" sheetId="5" r:id="rId9"/>
    <sheet name="2015" sheetId="6" r:id="rId10"/>
    <sheet name="2014" sheetId="7" r:id="rId11"/>
  </sheets>
  <calcPr calcId="162913"/>
</workbook>
</file>

<file path=xl/calcChain.xml><?xml version="1.0" encoding="utf-8"?>
<calcChain xmlns="http://schemas.openxmlformats.org/spreadsheetml/2006/main">
  <c r="I39" i="13" l="1"/>
  <c r="I48" i="13"/>
  <c r="I47" i="13"/>
  <c r="I24" i="13"/>
  <c r="I23" i="13"/>
  <c r="I25" i="13"/>
  <c r="I61" i="13"/>
  <c r="H47" i="13"/>
  <c r="G47" i="13"/>
  <c r="H23" i="13"/>
  <c r="G23" i="13"/>
  <c r="G25" i="13"/>
  <c r="F47" i="13"/>
  <c r="F49" i="13"/>
  <c r="F23" i="13"/>
  <c r="F25" i="13"/>
  <c r="E61" i="13"/>
  <c r="E47" i="13"/>
  <c r="E49" i="13"/>
  <c r="E23" i="13"/>
  <c r="D47" i="13"/>
  <c r="D49" i="13"/>
  <c r="D24" i="13"/>
  <c r="D23" i="13"/>
  <c r="D61" i="13"/>
  <c r="C23" i="13"/>
  <c r="C25" i="13"/>
  <c r="D25" i="13"/>
  <c r="E25" i="13"/>
  <c r="H25" i="13"/>
  <c r="J25" i="13"/>
  <c r="K25" i="13"/>
  <c r="L25" i="13"/>
  <c r="M25" i="13"/>
  <c r="N25" i="13"/>
  <c r="C47" i="13"/>
  <c r="C49" i="13"/>
  <c r="G49" i="13"/>
  <c r="H49" i="13"/>
  <c r="J49" i="13"/>
  <c r="K49" i="13"/>
  <c r="L49" i="13"/>
  <c r="M49" i="13"/>
  <c r="C61" i="13"/>
  <c r="N49" i="12"/>
  <c r="N25" i="12"/>
  <c r="M49" i="12"/>
  <c r="M47" i="12"/>
  <c r="M25" i="12"/>
  <c r="M23" i="12"/>
  <c r="M61" i="12"/>
  <c r="L61" i="12"/>
  <c r="L49" i="12"/>
  <c r="L47" i="12"/>
  <c r="L25" i="12"/>
  <c r="L23" i="12"/>
  <c r="K49" i="12"/>
  <c r="K48" i="12"/>
  <c r="K47" i="12"/>
  <c r="K45" i="12"/>
  <c r="K44" i="12"/>
  <c r="K43" i="12"/>
  <c r="K42" i="12"/>
  <c r="K41" i="12"/>
  <c r="K40" i="12"/>
  <c r="K39" i="12"/>
  <c r="K38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61" i="12"/>
  <c r="J49" i="12"/>
  <c r="J25" i="12"/>
  <c r="I61" i="12"/>
  <c r="I47" i="12"/>
  <c r="I49" i="12"/>
  <c r="I23" i="12"/>
  <c r="I25" i="12"/>
  <c r="H61" i="12"/>
  <c r="G61" i="12"/>
  <c r="F61" i="12"/>
  <c r="E61" i="12"/>
  <c r="D61" i="12"/>
  <c r="C61" i="12"/>
  <c r="H49" i="12"/>
  <c r="H47" i="12"/>
  <c r="H23" i="12"/>
  <c r="H24" i="12"/>
  <c r="H22" i="12"/>
  <c r="H21" i="12"/>
  <c r="H20" i="12"/>
  <c r="H18" i="12"/>
  <c r="H16" i="12"/>
  <c r="H15" i="12"/>
  <c r="H14" i="12"/>
  <c r="H25" i="12"/>
  <c r="G47" i="12"/>
  <c r="G48" i="12"/>
  <c r="G46" i="12"/>
  <c r="G45" i="12"/>
  <c r="G44" i="12"/>
  <c r="G43" i="12"/>
  <c r="G42" i="12"/>
  <c r="G41" i="12"/>
  <c r="G49" i="12"/>
  <c r="G40" i="12"/>
  <c r="G39" i="12"/>
  <c r="G38" i="12"/>
  <c r="G24" i="12"/>
  <c r="G23" i="12"/>
  <c r="G22" i="12"/>
  <c r="G21" i="12"/>
  <c r="G20" i="12"/>
  <c r="G19" i="12"/>
  <c r="G18" i="12"/>
  <c r="G17" i="12"/>
  <c r="G25" i="12"/>
  <c r="G16" i="12"/>
  <c r="G15" i="12"/>
  <c r="G14" i="12"/>
  <c r="F47" i="12"/>
  <c r="F49" i="12"/>
  <c r="F23" i="12"/>
  <c r="F25" i="12"/>
  <c r="E49" i="12"/>
  <c r="E25" i="12"/>
  <c r="D49" i="12"/>
  <c r="D25" i="12"/>
  <c r="C49" i="12"/>
  <c r="C25" i="12"/>
  <c r="N49" i="11"/>
  <c r="N28" i="11"/>
  <c r="M49" i="11"/>
  <c r="L49" i="11"/>
  <c r="K49" i="11"/>
  <c r="K28" i="11"/>
  <c r="J28" i="11"/>
  <c r="J49" i="11"/>
  <c r="I49" i="11"/>
  <c r="H49" i="11"/>
  <c r="G49" i="11"/>
  <c r="F49" i="11"/>
  <c r="E49" i="11"/>
  <c r="D49" i="11"/>
  <c r="D26" i="10"/>
  <c r="E26" i="10"/>
  <c r="F26" i="10"/>
  <c r="G26" i="10"/>
  <c r="H26" i="10"/>
  <c r="I26" i="10"/>
  <c r="J26" i="10"/>
  <c r="K26" i="10"/>
  <c r="L26" i="10"/>
  <c r="M26" i="10"/>
  <c r="N26" i="10"/>
  <c r="C26" i="10"/>
  <c r="D23" i="1"/>
  <c r="E23" i="1"/>
  <c r="F23" i="1"/>
  <c r="G23" i="1"/>
  <c r="H23" i="1"/>
  <c r="I23" i="1"/>
  <c r="J23" i="1"/>
  <c r="K23" i="1"/>
  <c r="L23" i="1"/>
  <c r="M23" i="1"/>
  <c r="N23" i="1"/>
  <c r="C23" i="1"/>
  <c r="N23" i="8"/>
  <c r="N23" i="9"/>
  <c r="C49" i="11"/>
  <c r="M28" i="11"/>
  <c r="L28" i="11"/>
  <c r="I28" i="11"/>
  <c r="H28" i="11"/>
  <c r="G28" i="11"/>
  <c r="F28" i="11"/>
  <c r="E28" i="11"/>
  <c r="D28" i="11"/>
  <c r="C28" i="11"/>
  <c r="M23" i="9"/>
  <c r="L23" i="9"/>
  <c r="K23" i="9"/>
  <c r="G23" i="9"/>
  <c r="D23" i="9"/>
  <c r="C23" i="9"/>
  <c r="J23" i="9"/>
  <c r="M23" i="8"/>
  <c r="L23" i="8"/>
  <c r="K23" i="8"/>
  <c r="J23" i="8"/>
  <c r="I23" i="8"/>
  <c r="H23" i="8"/>
  <c r="G23" i="8"/>
  <c r="F23" i="8"/>
  <c r="E23" i="8"/>
  <c r="D23" i="8"/>
  <c r="C23" i="8"/>
  <c r="I49" i="13"/>
</calcChain>
</file>

<file path=xl/sharedStrings.xml><?xml version="1.0" encoding="utf-8"?>
<sst xmlns="http://schemas.openxmlformats.org/spreadsheetml/2006/main" count="547" uniqueCount="66">
  <si>
    <t>Datos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</si>
  <si>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</si>
  <si>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</si>
  <si>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</si>
  <si>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</si>
  <si>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</si>
  <si>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</si>
  <si>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</si>
  <si>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</si>
  <si>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</si>
  <si>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</si>
  <si>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</si>
  <si>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</si>
  <si>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Monografías modernas</t>
  </si>
  <si>
    <t>Libros antiguos hasta 1830</t>
  </si>
  <si>
    <t>Revistas y periódicos</t>
  </si>
  <si>
    <t>Mapas y planos</t>
  </si>
  <si>
    <t>Dibujos, Grabados y Fotos</t>
  </si>
  <si>
    <t>Grabaciones sonoras</t>
  </si>
  <si>
    <t>Partituras</t>
  </si>
  <si>
    <t>Manuscritos y documentos</t>
  </si>
  <si>
    <t>Videograbaciones</t>
  </si>
  <si>
    <t>TOTAL Bibliográficos</t>
  </si>
  <si>
    <t>Fondos</t>
  </si>
  <si>
    <t xml:space="preserve">TOTAL </t>
  </si>
  <si>
    <t>Registros de fondos</t>
  </si>
  <si>
    <t>Tipo</t>
  </si>
  <si>
    <t>Anual 2018</t>
  </si>
  <si>
    <t xml:space="preserve">Registros bibliográficos </t>
  </si>
  <si>
    <t>Anual 2017</t>
  </si>
  <si>
    <t>Anual 2016</t>
  </si>
  <si>
    <t>Anual 2015</t>
  </si>
  <si>
    <t>Anual 2014</t>
  </si>
  <si>
    <t>Anual 2019</t>
  </si>
  <si>
    <t>Videograbacio-
nes</t>
  </si>
  <si>
    <t>Anual 2020</t>
  </si>
  <si>
    <t>3.356.521 </t>
  </si>
  <si>
    <t>3.361.369 </t>
  </si>
  <si>
    <t>190.822 </t>
  </si>
  <si>
    <t>190.820 </t>
  </si>
  <si>
    <t>180.629 </t>
  </si>
  <si>
    <t>180.643 </t>
  </si>
  <si>
    <t>112.608 </t>
  </si>
  <si>
    <t>530.241 </t>
  </si>
  <si>
    <t>530.238 </t>
  </si>
  <si>
    <t>403.123 </t>
  </si>
  <si>
    <t>403.121 </t>
  </si>
  <si>
    <t>240.646 </t>
  </si>
  <si>
    <t>69.855 </t>
  </si>
  <si>
    <t>69.864 </t>
  </si>
  <si>
    <t>136.357 </t>
  </si>
  <si>
    <t>11.438.705 </t>
  </si>
  <si>
    <t>11.438.790 </t>
  </si>
  <si>
    <t>Anual 2021</t>
  </si>
  <si>
    <t>Analitica</t>
  </si>
  <si>
    <t>CCPP prensa y revistas</t>
  </si>
  <si>
    <t>Anual 2022</t>
  </si>
  <si>
    <t>Otros formatos</t>
  </si>
  <si>
    <t>Catálogo colectivo de publicaciones periódicas</t>
  </si>
  <si>
    <t>Bajas de registros bibliográficos</t>
  </si>
  <si>
    <t>Bajas</t>
  </si>
  <si>
    <t>Registros bibliográficos</t>
  </si>
  <si>
    <t>Otros</t>
  </si>
  <si>
    <t>Anual 2023</t>
  </si>
  <si>
    <t>º</t>
  </si>
  <si>
    <t>Anual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</si>
</sst>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23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9" fillId="2" borderId="0" applyNumberFormat="0" applyBorder="0" applyAlignment="0" applyProtection="0"/>
    <xf numFmtId="0" fontId="1" fillId="0" borderId="0"/>
    <xf numFmtId="0" fontId="5" fillId="0" borderId="0"/>
    <xf numFmtId="0" fontId="1" fillId="0" borderId="0"/>
  </cellStyleXfs>
  <cellXfs count="64">
    <xf numFmtId="0" fontId="0" fillId="0" borderId="0" xfId="0"/>
    <xf numFmtId="0" fontId="0" fillId="3" borderId="0" xfId="0" applyFill="1"/>
    <xf numFmtId="0" fontId="11" fillId="3" borderId="1" xfId="2" applyFont="1" applyFill="1" applyBorder="1" applyAlignment="1">
      <alignment wrapText="1"/>
    </xf>
    <xf numFmtId="3" fontId="4" fillId="3" borderId="1" xfId="2" applyNumberFormat="1" applyFont="1" applyFill="1" applyBorder="1"/>
    <xf numFmtId="3" fontId="4" fillId="3" borderId="2" xfId="2" applyNumberFormat="1" applyFont="1" applyFill="1" applyBorder="1"/>
    <xf numFmtId="3" fontId="12" fillId="3" borderId="1" xfId="2" applyNumberFormat="1" applyFont="1" applyFill="1" applyBorder="1"/>
    <xf numFmtId="3" fontId="4" fillId="3" borderId="0" xfId="2" applyNumberFormat="1" applyFont="1" applyFill="1"/>
    <xf numFmtId="0" fontId="11" fillId="3" borderId="1" xfId="2" applyFont="1" applyFill="1" applyBorder="1" applyAlignment="1">
      <alignment horizontal="center" wrapText="1"/>
    </xf>
    <xf numFmtId="3" fontId="12" fillId="3" borderId="1" xfId="2" applyNumberFormat="1" applyFont="1" applyFill="1" applyBorder="1" applyAlignment="1">
      <alignment horizontal="right" wrapText="1"/>
    </xf>
    <xf numFmtId="3" fontId="3" fillId="3" borderId="1" xfId="2" applyNumberFormat="1" applyFont="1" applyFill="1" applyBorder="1"/>
    <xf numFmtId="0" fontId="0" fillId="3" borderId="0" xfId="0" applyFill="1" applyAlignment="1">
      <alignment wrapText="1"/>
    </xf>
    <xf numFmtId="0" fontId="13" fillId="4" borderId="1" xfId="1" applyFont="1" applyFill="1" applyBorder="1" applyAlignment="1">
      <alignment horizontal="center" vertical="center" wrapText="1"/>
    </xf>
    <xf numFmtId="3" fontId="4" fillId="3" borderId="1" xfId="3" applyNumberFormat="1" applyFont="1" applyFill="1" applyBorder="1"/>
    <xf numFmtId="3" fontId="12" fillId="3" borderId="1" xfId="3" applyNumberFormat="1" applyFont="1" applyFill="1" applyBorder="1"/>
    <xf numFmtId="3" fontId="12" fillId="3" borderId="1" xfId="3" applyNumberFormat="1" applyFont="1" applyFill="1" applyBorder="1" applyAlignment="1">
      <alignment horizontal="right" wrapText="1"/>
    </xf>
    <xf numFmtId="3" fontId="12" fillId="3" borderId="1" xfId="3" applyNumberFormat="1" applyFont="1" applyFill="1" applyBorder="1" applyAlignment="1">
      <alignment horizontal="center" wrapText="1"/>
    </xf>
    <xf numFmtId="3" fontId="3" fillId="3" borderId="1" xfId="3" applyNumberFormat="1" applyFont="1" applyFill="1" applyBorder="1"/>
    <xf numFmtId="3" fontId="12" fillId="3" borderId="1" xfId="3" applyNumberFormat="1" applyFont="1" applyFill="1" applyBorder="1" applyAlignment="1">
      <alignment horizontal="center"/>
    </xf>
    <xf numFmtId="3" fontId="4" fillId="3" borderId="1" xfId="3" applyNumberFormat="1" applyFont="1" applyFill="1" applyBorder="1" applyAlignment="1"/>
    <xf numFmtId="0" fontId="11" fillId="3" borderId="1" xfId="3" applyFont="1" applyFill="1" applyBorder="1"/>
    <xf numFmtId="3" fontId="4" fillId="3" borderId="1" xfId="3" applyNumberFormat="1" applyFont="1" applyFill="1" applyBorder="1" applyAlignment="1">
      <alignment horizontal="center"/>
    </xf>
    <xf numFmtId="3" fontId="4" fillId="3" borderId="2" xfId="3" applyNumberFormat="1" applyFont="1" applyFill="1" applyBorder="1" applyAlignment="1">
      <alignment horizontal="center"/>
    </xf>
    <xf numFmtId="3" fontId="4" fillId="3" borderId="3" xfId="3" applyNumberFormat="1" applyFont="1" applyFill="1" applyBorder="1"/>
    <xf numFmtId="3" fontId="4" fillId="3" borderId="1" xfId="3" applyNumberFormat="1" applyFont="1" applyFill="1" applyBorder="1" applyAlignment="1">
      <alignment horizontal="right"/>
    </xf>
    <xf numFmtId="0" fontId="11" fillId="3" borderId="1" xfId="3" applyFont="1" applyFill="1" applyBorder="1" applyAlignment="1">
      <alignment wrapText="1"/>
    </xf>
    <xf numFmtId="3" fontId="4" fillId="3" borderId="2" xfId="3" applyNumberFormat="1" applyFont="1" applyFill="1" applyBorder="1"/>
    <xf numFmtId="0" fontId="4" fillId="3" borderId="1" xfId="3" applyNumberFormat="1" applyFont="1" applyFill="1" applyBorder="1" applyAlignment="1">
      <alignment horizontal="center"/>
    </xf>
    <xf numFmtId="3" fontId="4" fillId="3" borderId="0" xfId="3" applyNumberFormat="1" applyFont="1" applyFill="1"/>
    <xf numFmtId="0" fontId="11" fillId="3" borderId="1" xfId="3" applyFont="1" applyFill="1" applyBorder="1" applyAlignment="1">
      <alignment horizontal="center" wrapText="1"/>
    </xf>
    <xf numFmtId="3" fontId="12" fillId="3" borderId="2" xfId="3" applyNumberFormat="1" applyFont="1" applyFill="1" applyBorder="1" applyAlignment="1">
      <alignment horizontal="right" wrapText="1"/>
    </xf>
    <xf numFmtId="3" fontId="12" fillId="3" borderId="1" xfId="3" applyNumberFormat="1" applyFont="1" applyFill="1" applyBorder="1" applyAlignment="1">
      <alignment horizontal="right"/>
    </xf>
    <xf numFmtId="3" fontId="12" fillId="3" borderId="2" xfId="3" applyNumberFormat="1" applyFont="1" applyFill="1" applyBorder="1"/>
    <xf numFmtId="3" fontId="4" fillId="0" borderId="1" xfId="0" applyNumberFormat="1" applyFont="1" applyBorder="1"/>
    <xf numFmtId="3" fontId="4" fillId="0" borderId="4" xfId="0" applyNumberFormat="1" applyFont="1" applyBorder="1"/>
    <xf numFmtId="3" fontId="12" fillId="0" borderId="1" xfId="0" applyNumberFormat="1" applyFont="1" applyBorder="1"/>
    <xf numFmtId="3" fontId="14" fillId="0" borderId="1" xfId="3" applyNumberFormat="1" applyFont="1" applyBorder="1"/>
    <xf numFmtId="3" fontId="12" fillId="0" borderId="1" xfId="0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14" fillId="0" borderId="1" xfId="0" applyNumberFormat="1" applyFont="1" applyBorder="1"/>
    <xf numFmtId="3" fontId="4" fillId="0" borderId="1" xfId="0" applyNumberFormat="1" applyFont="1" applyFill="1" applyBorder="1" applyAlignment="1">
      <alignment horizontal="right" wrapText="1"/>
    </xf>
    <xf numFmtId="3" fontId="7" fillId="0" borderId="1" xfId="0" applyNumberFormat="1" applyFont="1" applyBorder="1"/>
    <xf numFmtId="3" fontId="8" fillId="0" borderId="1" xfId="3" applyNumberFormat="1" applyFont="1" applyBorder="1"/>
    <xf numFmtId="3" fontId="7" fillId="0" borderId="1" xfId="0" applyNumberFormat="1" applyFont="1" applyFill="1" applyBorder="1" applyAlignment="1">
      <alignment horizontal="right" wrapText="1"/>
    </xf>
    <xf numFmtId="3" fontId="15" fillId="0" borderId="1" xfId="0" applyNumberFormat="1" applyFont="1" applyBorder="1"/>
    <xf numFmtId="0" fontId="3" fillId="0" borderId="1" xfId="0" applyFont="1" applyFill="1" applyBorder="1" applyAlignment="1">
      <alignment horizontal="left" wrapText="1"/>
    </xf>
    <xf numFmtId="0" fontId="14" fillId="3" borderId="0" xfId="0" applyFont="1" applyFill="1"/>
    <xf numFmtId="3" fontId="12" fillId="3" borderId="1" xfId="2" applyNumberFormat="1" applyFont="1" applyFill="1" applyBorder="1" applyAlignment="1">
      <alignment wrapText="1"/>
    </xf>
    <xf numFmtId="3" fontId="6" fillId="0" borderId="1" xfId="4" applyNumberFormat="1" applyFont="1" applyBorder="1"/>
    <xf numFmtId="0" fontId="12" fillId="3" borderId="1" xfId="2" applyFont="1" applyFill="1" applyBorder="1" applyAlignment="1">
      <alignment wrapText="1"/>
    </xf>
    <xf numFmtId="3" fontId="0" fillId="3" borderId="0" xfId="0" applyNumberFormat="1" applyFill="1"/>
    <xf numFmtId="3" fontId="14" fillId="0" borderId="0" xfId="0" applyNumberFormat="1" applyFont="1"/>
    <xf numFmtId="3" fontId="4" fillId="3" borderId="5" xfId="2" applyNumberFormat="1" applyFont="1" applyFill="1" applyBorder="1"/>
    <xf numFmtId="3" fontId="16" fillId="0" borderId="1" xfId="0" applyNumberFormat="1" applyFont="1" applyBorder="1"/>
    <xf numFmtId="0" fontId="17" fillId="3" borderId="1" xfId="2" applyFont="1" applyFill="1" applyBorder="1" applyAlignment="1">
      <alignment wrapText="1"/>
    </xf>
    <xf numFmtId="0" fontId="17" fillId="3" borderId="1" xfId="2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left" wrapText="1"/>
    </xf>
    <xf numFmtId="0" fontId="17" fillId="3" borderId="0" xfId="2" applyFont="1" applyFill="1" applyBorder="1" applyAlignment="1">
      <alignment horizontal="center" wrapText="1"/>
    </xf>
    <xf numFmtId="3" fontId="12" fillId="3" borderId="0" xfId="2" applyNumberFormat="1" applyFont="1" applyFill="1" applyBorder="1" applyAlignment="1">
      <alignment wrapText="1"/>
    </xf>
    <xf numFmtId="0" fontId="10" fillId="3" borderId="0" xfId="0" applyFont="1" applyFill="1"/>
    <xf numFmtId="3" fontId="14" fillId="3" borderId="0" xfId="0" applyNumberFormat="1" applyFont="1" applyFill="1"/>
    <xf numFmtId="0" fontId="0" fillId="3" borderId="0" xfId="0" applyFill="1" applyAlignment="1">
      <alignment horizontal="center"/>
    </xf>
    <xf numFmtId="0" fontId="2" fillId="3" borderId="0" xfId="2" applyFont="1" applyFill="1" applyBorder="1" applyAlignment="1"/>
  </cellXfs>
  <cellStyles count="5">
    <cellStyle name="Énfasis1" xfId="1" builtinId="29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596900</xdr:colOff>
      <xdr:row>6</xdr:row>
      <xdr:rowOff>165100</xdr:rowOff>
    </xdr:to>
    <xdr:pic>
      <xdr:nvPicPr>
        <xdr:cNvPr id="15609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3495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228600</xdr:colOff>
      <xdr:row>7</xdr:row>
      <xdr:rowOff>0</xdr:rowOff>
    </xdr:to>
    <xdr:pic>
      <xdr:nvPicPr>
        <xdr:cNvPr id="15610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8500" y="158750"/>
          <a:ext cx="6477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139700</xdr:rowOff>
    </xdr:from>
    <xdr:to>
      <xdr:col>3</xdr:col>
      <xdr:colOff>596900</xdr:colOff>
      <xdr:row>6</xdr:row>
      <xdr:rowOff>165100</xdr:rowOff>
    </xdr:to>
    <xdr:pic>
      <xdr:nvPicPr>
        <xdr:cNvPr id="15611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3495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565150</xdr:colOff>
      <xdr:row>0</xdr:row>
      <xdr:rowOff>158750</xdr:rowOff>
    </xdr:from>
    <xdr:to>
      <xdr:col>13</xdr:col>
      <xdr:colOff>228600</xdr:colOff>
      <xdr:row>7</xdr:row>
      <xdr:rowOff>0</xdr:rowOff>
    </xdr:to>
    <xdr:pic>
      <xdr:nvPicPr>
        <xdr:cNvPr id="15612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5450" y="158750"/>
          <a:ext cx="9207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3</xdr:col>
      <xdr:colOff>558800</xdr:colOff>
      <xdr:row>33</xdr:row>
      <xdr:rowOff>25400</xdr:rowOff>
    </xdr:to>
    <xdr:pic>
      <xdr:nvPicPr>
        <xdr:cNvPr id="1561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6375400"/>
          <a:ext cx="23495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13</xdr:col>
      <xdr:colOff>279400</xdr:colOff>
      <xdr:row>33</xdr:row>
      <xdr:rowOff>25400</xdr:rowOff>
    </xdr:to>
    <xdr:pic>
      <xdr:nvPicPr>
        <xdr:cNvPr id="15614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6375400"/>
          <a:ext cx="9207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3</xdr:col>
      <xdr:colOff>558800</xdr:colOff>
      <xdr:row>56</xdr:row>
      <xdr:rowOff>25400</xdr:rowOff>
    </xdr:to>
    <xdr:pic>
      <xdr:nvPicPr>
        <xdr:cNvPr id="15615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12007850"/>
          <a:ext cx="23495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13</xdr:col>
      <xdr:colOff>279400</xdr:colOff>
      <xdr:row>56</xdr:row>
      <xdr:rowOff>25400</xdr:rowOff>
    </xdr:to>
    <xdr:pic>
      <xdr:nvPicPr>
        <xdr:cNvPr id="15616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2007850"/>
          <a:ext cx="9207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19050</xdr:colOff>
      <xdr:row>6</xdr:row>
      <xdr:rowOff>165100</xdr:rowOff>
    </xdr:to>
    <xdr:pic>
      <xdr:nvPicPr>
        <xdr:cNvPr id="684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546100</xdr:colOff>
      <xdr:row>7</xdr:row>
      <xdr:rowOff>0</xdr:rowOff>
    </xdr:to>
    <xdr:pic>
      <xdr:nvPicPr>
        <xdr:cNvPr id="6846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9400" y="158750"/>
          <a:ext cx="9842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19050</xdr:colOff>
      <xdr:row>6</xdr:row>
      <xdr:rowOff>165100</xdr:rowOff>
    </xdr:to>
    <xdr:pic>
      <xdr:nvPicPr>
        <xdr:cNvPr id="786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546100</xdr:colOff>
      <xdr:row>7</xdr:row>
      <xdr:rowOff>0</xdr:rowOff>
    </xdr:to>
    <xdr:pic>
      <xdr:nvPicPr>
        <xdr:cNvPr id="7870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5600" y="158750"/>
          <a:ext cx="9842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596900</xdr:colOff>
      <xdr:row>6</xdr:row>
      <xdr:rowOff>165100</xdr:rowOff>
    </xdr:to>
    <xdr:pic>
      <xdr:nvPicPr>
        <xdr:cNvPr id="1528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3495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228600</xdr:colOff>
      <xdr:row>7</xdr:row>
      <xdr:rowOff>0</xdr:rowOff>
    </xdr:to>
    <xdr:pic>
      <xdr:nvPicPr>
        <xdr:cNvPr id="15287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8500" y="158750"/>
          <a:ext cx="6477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139700</xdr:rowOff>
    </xdr:from>
    <xdr:to>
      <xdr:col>3</xdr:col>
      <xdr:colOff>596900</xdr:colOff>
      <xdr:row>6</xdr:row>
      <xdr:rowOff>165100</xdr:rowOff>
    </xdr:to>
    <xdr:pic>
      <xdr:nvPicPr>
        <xdr:cNvPr id="1528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3495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565150</xdr:colOff>
      <xdr:row>0</xdr:row>
      <xdr:rowOff>158750</xdr:rowOff>
    </xdr:from>
    <xdr:to>
      <xdr:col>13</xdr:col>
      <xdr:colOff>228600</xdr:colOff>
      <xdr:row>7</xdr:row>
      <xdr:rowOff>0</xdr:rowOff>
    </xdr:to>
    <xdr:pic>
      <xdr:nvPicPr>
        <xdr:cNvPr id="15289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5450" y="158750"/>
          <a:ext cx="9207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3</xdr:col>
      <xdr:colOff>558800</xdr:colOff>
      <xdr:row>33</xdr:row>
      <xdr:rowOff>25400</xdr:rowOff>
    </xdr:to>
    <xdr:pic>
      <xdr:nvPicPr>
        <xdr:cNvPr id="1529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6375400"/>
          <a:ext cx="23495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13</xdr:col>
      <xdr:colOff>279400</xdr:colOff>
      <xdr:row>33</xdr:row>
      <xdr:rowOff>25400</xdr:rowOff>
    </xdr:to>
    <xdr:pic>
      <xdr:nvPicPr>
        <xdr:cNvPr id="15291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6375400"/>
          <a:ext cx="9207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3</xdr:col>
      <xdr:colOff>558800</xdr:colOff>
      <xdr:row>56</xdr:row>
      <xdr:rowOff>25400</xdr:rowOff>
    </xdr:to>
    <xdr:pic>
      <xdr:nvPicPr>
        <xdr:cNvPr id="1529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12007850"/>
          <a:ext cx="23495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13</xdr:col>
      <xdr:colOff>279400</xdr:colOff>
      <xdr:row>56</xdr:row>
      <xdr:rowOff>25400</xdr:rowOff>
    </xdr:to>
    <xdr:pic>
      <xdr:nvPicPr>
        <xdr:cNvPr id="1529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2007850"/>
          <a:ext cx="9207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209550</xdr:colOff>
      <xdr:row>6</xdr:row>
      <xdr:rowOff>165100</xdr:rowOff>
    </xdr:to>
    <xdr:pic>
      <xdr:nvPicPr>
        <xdr:cNvPr id="1424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4765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412750</xdr:colOff>
      <xdr:row>7</xdr:row>
      <xdr:rowOff>0</xdr:rowOff>
    </xdr:to>
    <xdr:pic>
      <xdr:nvPicPr>
        <xdr:cNvPr id="1424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158750"/>
          <a:ext cx="8318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139700</xdr:rowOff>
    </xdr:from>
    <xdr:to>
      <xdr:col>4</xdr:col>
      <xdr:colOff>209550</xdr:colOff>
      <xdr:row>6</xdr:row>
      <xdr:rowOff>165100</xdr:rowOff>
    </xdr:to>
    <xdr:pic>
      <xdr:nvPicPr>
        <xdr:cNvPr id="1424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4765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412750</xdr:colOff>
      <xdr:row>7</xdr:row>
      <xdr:rowOff>0</xdr:rowOff>
    </xdr:to>
    <xdr:pic>
      <xdr:nvPicPr>
        <xdr:cNvPr id="14246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158750"/>
          <a:ext cx="8318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139700</xdr:colOff>
      <xdr:row>6</xdr:row>
      <xdr:rowOff>165100</xdr:rowOff>
    </xdr:to>
    <xdr:pic>
      <xdr:nvPicPr>
        <xdr:cNvPr id="1283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283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590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298450</xdr:colOff>
      <xdr:row>6</xdr:row>
      <xdr:rowOff>165100</xdr:rowOff>
    </xdr:to>
    <xdr:pic>
      <xdr:nvPicPr>
        <xdr:cNvPr id="1186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1868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298450</xdr:colOff>
      <xdr:row>6</xdr:row>
      <xdr:rowOff>165100</xdr:rowOff>
    </xdr:to>
    <xdr:pic>
      <xdr:nvPicPr>
        <xdr:cNvPr id="1090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0902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361950</xdr:colOff>
      <xdr:row>6</xdr:row>
      <xdr:rowOff>165100</xdr:rowOff>
    </xdr:to>
    <xdr:pic>
      <xdr:nvPicPr>
        <xdr:cNvPr id="173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738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558800</xdr:colOff>
      <xdr:row>6</xdr:row>
      <xdr:rowOff>165100</xdr:rowOff>
    </xdr:to>
    <xdr:pic>
      <xdr:nvPicPr>
        <xdr:cNvPr id="479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546100</xdr:colOff>
      <xdr:row>7</xdr:row>
      <xdr:rowOff>0</xdr:rowOff>
    </xdr:to>
    <xdr:pic>
      <xdr:nvPicPr>
        <xdr:cNvPr id="4800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3700" y="158750"/>
          <a:ext cx="9842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558800</xdr:colOff>
      <xdr:row>6</xdr:row>
      <xdr:rowOff>171450</xdr:rowOff>
    </xdr:to>
    <xdr:pic>
      <xdr:nvPicPr>
        <xdr:cNvPr id="58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6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546100</xdr:colOff>
      <xdr:row>6</xdr:row>
      <xdr:rowOff>190500</xdr:rowOff>
    </xdr:to>
    <xdr:pic>
      <xdr:nvPicPr>
        <xdr:cNvPr id="582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3700" y="158750"/>
          <a:ext cx="984250" cy="1136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zoomScale="120" zoomScaleNormal="120" workbookViewId="0">
      <selection activeCell="B13" sqref="B13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10" customWidth="1"/>
    <col min="3" max="3" width="9.81640625" style="1" customWidth="1"/>
    <col min="4" max="4" width="9.54296875" style="1" customWidth="1"/>
    <col min="5" max="5" width="9" style="1" customWidth="1"/>
    <col min="6" max="6" width="10.1796875" style="1" customWidth="1"/>
    <col min="7" max="8" width="9.7265625" style="1" customWidth="1"/>
    <col min="9" max="9" width="9.81640625" style="1" customWidth="1"/>
    <col min="10" max="10" width="9.7265625" style="1" customWidth="1"/>
    <col min="11" max="11" width="9.54296875" style="1" customWidth="1"/>
    <col min="12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4" x14ac:dyDescent="0.35">
      <c r="B1" s="62"/>
      <c r="C1" s="62"/>
      <c r="D1" s="62"/>
    </row>
    <row r="2" spans="2:14" x14ac:dyDescent="0.35">
      <c r="B2" s="62"/>
      <c r="C2" s="62"/>
      <c r="D2" s="62"/>
    </row>
    <row r="3" spans="2:14" x14ac:dyDescent="0.35">
      <c r="B3" s="62"/>
      <c r="C3" s="62"/>
      <c r="D3" s="62"/>
    </row>
    <row r="4" spans="2:14" x14ac:dyDescent="0.35">
      <c r="B4" s="62"/>
      <c r="C4" s="62"/>
      <c r="D4" s="62"/>
    </row>
    <row r="5" spans="2:14" x14ac:dyDescent="0.35">
      <c r="B5" s="62"/>
      <c r="C5" s="62"/>
      <c r="D5" s="62"/>
    </row>
    <row r="6" spans="2:14" x14ac:dyDescent="0.35">
      <c r="B6" s="62"/>
      <c r="C6" s="62"/>
      <c r="D6" s="62"/>
    </row>
    <row r="9" spans="2:14" ht="15.5" x14ac:dyDescent="0.35">
      <c r="B9" s="63" t="s">
        <v>65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1" spans="2:14" ht="15.5" x14ac:dyDescent="0.35">
      <c r="B11" s="63" t="s">
        <v>28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3" spans="2:14" x14ac:dyDescent="0.35">
      <c r="B13" s="11" t="s">
        <v>0</v>
      </c>
      <c r="C13" s="11" t="s">
        <v>1</v>
      </c>
      <c r="D13" s="11" t="s">
        <v>2</v>
      </c>
      <c r="E13" s="11" t="s">
        <v>3</v>
      </c>
      <c r="F13" s="11" t="s">
        <v>4</v>
      </c>
      <c r="G13" s="11" t="s">
        <v>5</v>
      </c>
      <c r="H13" s="11" t="s">
        <v>6</v>
      </c>
      <c r="I13" s="11" t="s">
        <v>7</v>
      </c>
      <c r="J13" s="11" t="s">
        <v>8</v>
      </c>
      <c r="K13" s="11" t="s">
        <v>9</v>
      </c>
      <c r="L13" s="11" t="s">
        <v>10</v>
      </c>
      <c r="M13" s="11" t="s">
        <v>11</v>
      </c>
      <c r="N13" s="11" t="s">
        <v>12</v>
      </c>
    </row>
    <row r="14" spans="2:14" ht="26.5" x14ac:dyDescent="0.35">
      <c r="B14" s="55" t="s">
        <v>13</v>
      </c>
      <c r="C14" s="40">
        <v>3676986</v>
      </c>
      <c r="D14" s="40">
        <v>3682840</v>
      </c>
      <c r="E14" s="40">
        <v>3687635</v>
      </c>
      <c r="F14" s="40">
        <v>3695940</v>
      </c>
      <c r="G14" s="52">
        <v>3701340</v>
      </c>
      <c r="H14" s="32">
        <v>3706297</v>
      </c>
      <c r="I14" s="32">
        <v>3711790</v>
      </c>
      <c r="J14" s="32"/>
      <c r="K14" s="54"/>
      <c r="L14" s="32"/>
      <c r="M14" s="32"/>
      <c r="N14" s="3"/>
    </row>
    <row r="15" spans="2:14" ht="26.5" x14ac:dyDescent="0.35">
      <c r="B15" s="55" t="s">
        <v>14</v>
      </c>
      <c r="C15" s="40">
        <v>212729</v>
      </c>
      <c r="D15" s="40">
        <v>213232</v>
      </c>
      <c r="E15" s="40">
        <v>213817</v>
      </c>
      <c r="F15" s="40">
        <v>214476</v>
      </c>
      <c r="G15" s="40">
        <v>214956</v>
      </c>
      <c r="H15" s="32">
        <v>215508</v>
      </c>
      <c r="I15" s="32">
        <v>216031</v>
      </c>
      <c r="J15" s="32"/>
      <c r="K15" s="54"/>
      <c r="L15" s="32"/>
      <c r="M15" s="32"/>
      <c r="N15" s="3"/>
    </row>
    <row r="16" spans="2:14" ht="26.5" x14ac:dyDescent="0.35">
      <c r="B16" s="55" t="s">
        <v>15</v>
      </c>
      <c r="C16" s="40">
        <v>190398</v>
      </c>
      <c r="D16" s="40">
        <v>190560</v>
      </c>
      <c r="E16" s="40">
        <v>190752</v>
      </c>
      <c r="F16" s="40">
        <v>190982</v>
      </c>
      <c r="G16" s="40">
        <v>191203</v>
      </c>
      <c r="H16" s="32">
        <v>191385</v>
      </c>
      <c r="I16" s="32">
        <v>191625</v>
      </c>
      <c r="J16" s="32"/>
      <c r="K16" s="54"/>
      <c r="L16" s="32"/>
      <c r="M16" s="32"/>
      <c r="N16" s="3"/>
    </row>
    <row r="17" spans="2:14" x14ac:dyDescent="0.35">
      <c r="B17" s="55" t="s">
        <v>16</v>
      </c>
      <c r="C17" s="40">
        <v>124203</v>
      </c>
      <c r="D17" s="40">
        <v>124524</v>
      </c>
      <c r="E17" s="40">
        <v>124709</v>
      </c>
      <c r="F17" s="40">
        <v>124924</v>
      </c>
      <c r="G17" s="40">
        <v>125051</v>
      </c>
      <c r="H17" s="32">
        <v>125290</v>
      </c>
      <c r="I17" s="32">
        <v>125527</v>
      </c>
      <c r="J17" s="32"/>
      <c r="K17" s="54"/>
      <c r="L17" s="32"/>
      <c r="M17" s="32"/>
      <c r="N17" s="3"/>
    </row>
    <row r="18" spans="2:14" ht="26.25" customHeight="1" x14ac:dyDescent="0.35">
      <c r="B18" s="55" t="s">
        <v>17</v>
      </c>
      <c r="C18" s="40">
        <v>631239</v>
      </c>
      <c r="D18" s="40">
        <v>633872</v>
      </c>
      <c r="E18" s="40">
        <v>636489</v>
      </c>
      <c r="F18" s="40">
        <v>639478</v>
      </c>
      <c r="G18" s="40">
        <v>642426</v>
      </c>
      <c r="H18" s="32">
        <v>645133</v>
      </c>
      <c r="I18" s="32">
        <v>647084</v>
      </c>
      <c r="J18" s="32"/>
      <c r="K18" s="54"/>
      <c r="L18" s="32"/>
      <c r="M18" s="32"/>
      <c r="N18" s="3"/>
    </row>
    <row r="19" spans="2:14" ht="26.5" x14ac:dyDescent="0.35">
      <c r="B19" s="55" t="s">
        <v>18</v>
      </c>
      <c r="C19" s="40">
        <v>504189</v>
      </c>
      <c r="D19" s="40">
        <v>504560</v>
      </c>
      <c r="E19" s="40">
        <v>504393</v>
      </c>
      <c r="F19" s="40">
        <v>505036</v>
      </c>
      <c r="G19" s="40">
        <v>505548</v>
      </c>
      <c r="H19" s="32">
        <v>506031</v>
      </c>
      <c r="I19" s="32">
        <v>506513</v>
      </c>
      <c r="J19" s="32"/>
      <c r="K19" s="54"/>
      <c r="L19" s="32"/>
      <c r="M19" s="32"/>
      <c r="N19" s="3"/>
    </row>
    <row r="20" spans="2:14" x14ac:dyDescent="0.35">
      <c r="B20" s="55" t="s">
        <v>19</v>
      </c>
      <c r="C20" s="40">
        <v>285911</v>
      </c>
      <c r="D20" s="40">
        <v>288747</v>
      </c>
      <c r="E20" s="40">
        <v>290322</v>
      </c>
      <c r="F20" s="40">
        <v>290790</v>
      </c>
      <c r="G20" s="40">
        <v>291448</v>
      </c>
      <c r="H20" s="32">
        <v>294424</v>
      </c>
      <c r="I20" s="32">
        <v>295112</v>
      </c>
      <c r="J20" s="32"/>
      <c r="K20" s="54"/>
      <c r="L20" s="54"/>
      <c r="M20" s="32"/>
      <c r="N20" s="3"/>
    </row>
    <row r="21" spans="2:14" ht="26.5" x14ac:dyDescent="0.35">
      <c r="B21" s="55" t="s">
        <v>20</v>
      </c>
      <c r="C21" s="40">
        <v>92609</v>
      </c>
      <c r="D21" s="40">
        <v>93151</v>
      </c>
      <c r="E21" s="40">
        <v>93543</v>
      </c>
      <c r="F21" s="40">
        <v>94196</v>
      </c>
      <c r="G21" s="40">
        <v>94699</v>
      </c>
      <c r="H21" s="32">
        <v>95152</v>
      </c>
      <c r="I21" s="32">
        <v>95532</v>
      </c>
      <c r="J21" s="32"/>
      <c r="K21" s="54"/>
      <c r="L21" s="32"/>
      <c r="M21" s="32"/>
      <c r="N21" s="3"/>
    </row>
    <row r="22" spans="2:14" ht="26.5" x14ac:dyDescent="0.35">
      <c r="B22" s="55" t="s">
        <v>34</v>
      </c>
      <c r="C22" s="40">
        <v>149069</v>
      </c>
      <c r="D22" s="40">
        <v>149218</v>
      </c>
      <c r="E22" s="40">
        <v>149294</v>
      </c>
      <c r="F22" s="40">
        <v>149499</v>
      </c>
      <c r="G22" s="40">
        <v>149697</v>
      </c>
      <c r="H22" s="32">
        <v>150201</v>
      </c>
      <c r="I22" s="32">
        <v>150279</v>
      </c>
      <c r="J22" s="32"/>
      <c r="K22" s="54"/>
      <c r="L22" s="32"/>
      <c r="M22" s="32"/>
      <c r="N22" s="3"/>
    </row>
    <row r="23" spans="2:14" x14ac:dyDescent="0.35">
      <c r="B23" s="57" t="s">
        <v>57</v>
      </c>
      <c r="C23" s="32">
        <f>67+152+6791+33+69+8181+188</f>
        <v>15481</v>
      </c>
      <c r="D23" s="32">
        <f>67+152+6791+33+72+248+8199</f>
        <v>15562</v>
      </c>
      <c r="E23" s="32">
        <f>67+152+6791+33+84+261+8253</f>
        <v>15641</v>
      </c>
      <c r="F23" s="32">
        <f>67+152+6791+33+89+296+8250</f>
        <v>15678</v>
      </c>
      <c r="G23" s="32">
        <f>67+152+6792+33+88+335+8257</f>
        <v>15724</v>
      </c>
      <c r="H23" s="32">
        <f>67+152+6792+33+88+336+8287</f>
        <v>15755</v>
      </c>
      <c r="I23" s="52">
        <f>67+152+6792+33+91+336+8295</f>
        <v>15766</v>
      </c>
      <c r="J23" s="32"/>
      <c r="K23" s="32"/>
      <c r="L23" s="41"/>
      <c r="M23" s="32"/>
      <c r="N23" s="3"/>
    </row>
    <row r="24" spans="2:14" ht="39.5" x14ac:dyDescent="0.35">
      <c r="B24" s="57" t="s">
        <v>58</v>
      </c>
      <c r="C24" s="40">
        <v>88373</v>
      </c>
      <c r="D24" s="54">
        <f>88373</f>
        <v>88373</v>
      </c>
      <c r="E24" s="54">
        <v>88373</v>
      </c>
      <c r="F24" s="40">
        <v>88373</v>
      </c>
      <c r="G24" s="54">
        <v>88373</v>
      </c>
      <c r="H24" s="54">
        <v>88373</v>
      </c>
      <c r="I24" s="54">
        <f xml:space="preserve">  88373</f>
        <v>88373</v>
      </c>
      <c r="J24" s="54"/>
      <c r="K24" s="54"/>
      <c r="L24" s="32"/>
      <c r="M24" s="32"/>
      <c r="N24" s="3"/>
    </row>
    <row r="25" spans="2:14" x14ac:dyDescent="0.35">
      <c r="B25" s="56" t="s">
        <v>24</v>
      </c>
      <c r="C25" s="49">
        <f t="shared" ref="C25:N25" si="0">SUM(C14:C24)</f>
        <v>5971187</v>
      </c>
      <c r="D25" s="49">
        <f t="shared" si="0"/>
        <v>5984639</v>
      </c>
      <c r="E25" s="49">
        <f t="shared" si="0"/>
        <v>5994968</v>
      </c>
      <c r="F25" s="49">
        <f t="shared" si="0"/>
        <v>6009372</v>
      </c>
      <c r="G25" s="49">
        <f t="shared" si="0"/>
        <v>6020465</v>
      </c>
      <c r="H25" s="49">
        <f t="shared" si="0"/>
        <v>6033549</v>
      </c>
      <c r="I25" s="49">
        <f t="shared" si="0"/>
        <v>6043632</v>
      </c>
      <c r="J25" s="49">
        <f t="shared" si="0"/>
        <v>0</v>
      </c>
      <c r="K25" s="49">
        <f t="shared" si="0"/>
        <v>0</v>
      </c>
      <c r="L25" s="49">
        <f t="shared" si="0"/>
        <v>0</v>
      </c>
      <c r="M25" s="32">
        <f t="shared" si="0"/>
        <v>0</v>
      </c>
      <c r="N25" s="3">
        <f t="shared" si="0"/>
        <v>0</v>
      </c>
    </row>
    <row r="26" spans="2:14" x14ac:dyDescent="0.35">
      <c r="M26" s="47"/>
    </row>
    <row r="27" spans="2:14" x14ac:dyDescent="0.35">
      <c r="M27" s="47"/>
    </row>
    <row r="28" spans="2:14" x14ac:dyDescent="0.35">
      <c r="I28" s="60"/>
      <c r="M28" s="47"/>
    </row>
    <row r="29" spans="2:14" x14ac:dyDescent="0.35">
      <c r="M29" s="47"/>
    </row>
    <row r="30" spans="2:14" x14ac:dyDescent="0.35">
      <c r="M30" s="47"/>
    </row>
    <row r="31" spans="2:14" x14ac:dyDescent="0.35">
      <c r="M31" s="47"/>
    </row>
    <row r="32" spans="2:14" x14ac:dyDescent="0.35">
      <c r="M32" s="47"/>
    </row>
    <row r="33" spans="1:14" x14ac:dyDescent="0.35">
      <c r="M33" s="47"/>
    </row>
    <row r="34" spans="1:14" x14ac:dyDescent="0.35">
      <c r="M34" s="47"/>
    </row>
    <row r="35" spans="1:14" ht="15.5" x14ac:dyDescent="0.35">
      <c r="B35" s="63" t="s">
        <v>25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</row>
    <row r="37" spans="1:14" x14ac:dyDescent="0.35">
      <c r="B37" s="11" t="s">
        <v>26</v>
      </c>
      <c r="C37" s="11" t="s">
        <v>1</v>
      </c>
      <c r="D37" s="11" t="s">
        <v>2</v>
      </c>
      <c r="E37" s="11" t="s">
        <v>3</v>
      </c>
      <c r="F37" s="11" t="s">
        <v>4</v>
      </c>
      <c r="G37" s="11" t="s">
        <v>5</v>
      </c>
      <c r="H37" s="11" t="s">
        <v>6</v>
      </c>
      <c r="I37" s="11" t="s">
        <v>7</v>
      </c>
      <c r="J37" s="11" t="s">
        <v>8</v>
      </c>
      <c r="K37" s="11" t="s">
        <v>9</v>
      </c>
      <c r="L37" s="11" t="s">
        <v>10</v>
      </c>
      <c r="M37" s="11" t="s">
        <v>11</v>
      </c>
      <c r="N37" s="11" t="s">
        <v>12</v>
      </c>
    </row>
    <row r="38" spans="1:14" ht="26.5" x14ac:dyDescent="0.35">
      <c r="B38" s="55" t="s">
        <v>13</v>
      </c>
      <c r="C38" s="32">
        <v>9077755</v>
      </c>
      <c r="D38" s="40">
        <v>9088755</v>
      </c>
      <c r="E38" s="40">
        <v>9097064</v>
      </c>
      <c r="F38" s="40">
        <v>9113206</v>
      </c>
      <c r="G38" s="32">
        <v>9122921</v>
      </c>
      <c r="H38" s="32">
        <v>9131792</v>
      </c>
      <c r="I38" s="32">
        <v>9141739</v>
      </c>
      <c r="J38" s="32"/>
      <c r="K38" s="40"/>
      <c r="L38" s="32"/>
      <c r="M38" s="40"/>
      <c r="N38" s="40"/>
    </row>
    <row r="39" spans="1:14" ht="26.5" x14ac:dyDescent="0.35">
      <c r="B39" s="55" t="s">
        <v>14</v>
      </c>
      <c r="C39" s="32">
        <v>398604</v>
      </c>
      <c r="D39" s="40">
        <v>399565</v>
      </c>
      <c r="E39" s="32">
        <v>400566</v>
      </c>
      <c r="F39" s="40">
        <v>401926</v>
      </c>
      <c r="G39" s="32">
        <v>402917</v>
      </c>
      <c r="H39" s="32">
        <v>403653</v>
      </c>
      <c r="I39" s="61">
        <f>404182</f>
        <v>404182</v>
      </c>
      <c r="J39" s="32"/>
      <c r="K39" s="40"/>
      <c r="L39" s="32"/>
      <c r="M39" s="40"/>
      <c r="N39" s="3"/>
    </row>
    <row r="40" spans="1:14" ht="26.5" x14ac:dyDescent="0.35">
      <c r="B40" s="55" t="s">
        <v>15</v>
      </c>
      <c r="C40" s="32">
        <v>349938</v>
      </c>
      <c r="D40" s="40">
        <v>350222</v>
      </c>
      <c r="E40" s="32">
        <v>350481</v>
      </c>
      <c r="F40" s="40">
        <v>350848</v>
      </c>
      <c r="G40" s="32">
        <v>351132</v>
      </c>
      <c r="H40" s="32">
        <v>351378</v>
      </c>
      <c r="I40" s="32">
        <v>351617</v>
      </c>
      <c r="J40" s="32"/>
      <c r="K40" s="40"/>
      <c r="L40" s="32"/>
      <c r="M40" s="40"/>
      <c r="N40" s="3"/>
    </row>
    <row r="41" spans="1:14" x14ac:dyDescent="0.35">
      <c r="B41" s="55" t="s">
        <v>16</v>
      </c>
      <c r="C41" s="32">
        <v>219160</v>
      </c>
      <c r="D41" s="40">
        <v>219804</v>
      </c>
      <c r="E41" s="32">
        <v>220232</v>
      </c>
      <c r="F41" s="40">
        <v>220557</v>
      </c>
      <c r="G41" s="32">
        <v>220713</v>
      </c>
      <c r="H41" s="32">
        <v>221189</v>
      </c>
      <c r="I41" s="32">
        <v>221605</v>
      </c>
      <c r="J41" s="32"/>
      <c r="K41" s="40"/>
      <c r="L41" s="32"/>
      <c r="M41" s="40"/>
      <c r="N41" s="3"/>
    </row>
    <row r="42" spans="1:14" ht="26.5" x14ac:dyDescent="0.35">
      <c r="B42" s="55" t="s">
        <v>17</v>
      </c>
      <c r="C42" s="32">
        <v>840708</v>
      </c>
      <c r="D42" s="40">
        <v>844291</v>
      </c>
      <c r="E42" s="32">
        <v>848025</v>
      </c>
      <c r="F42" s="40">
        <v>851558</v>
      </c>
      <c r="G42" s="32">
        <v>855308</v>
      </c>
      <c r="H42" s="32">
        <v>858512</v>
      </c>
      <c r="I42" s="32">
        <v>860803</v>
      </c>
      <c r="J42" s="32"/>
      <c r="K42" s="40"/>
      <c r="L42" s="32"/>
      <c r="M42" s="40"/>
      <c r="N42" s="3"/>
    </row>
    <row r="43" spans="1:14" ht="26.5" x14ac:dyDescent="0.35">
      <c r="B43" s="55" t="s">
        <v>18</v>
      </c>
      <c r="C43" s="32">
        <v>617790</v>
      </c>
      <c r="D43" s="40">
        <v>618602</v>
      </c>
      <c r="E43" s="32">
        <v>618664</v>
      </c>
      <c r="F43" s="40">
        <v>619507</v>
      </c>
      <c r="G43" s="32">
        <v>620311</v>
      </c>
      <c r="H43" s="32">
        <v>620936</v>
      </c>
      <c r="I43" s="32">
        <v>621458</v>
      </c>
      <c r="J43" s="32"/>
      <c r="K43" s="40"/>
      <c r="L43" s="32"/>
      <c r="M43" s="40"/>
      <c r="N43" s="3"/>
    </row>
    <row r="44" spans="1:14" x14ac:dyDescent="0.35">
      <c r="B44" s="55" t="s">
        <v>19</v>
      </c>
      <c r="C44" s="32">
        <v>527112</v>
      </c>
      <c r="D44" s="40">
        <v>532763</v>
      </c>
      <c r="E44" s="32">
        <v>536108</v>
      </c>
      <c r="F44" s="40">
        <v>536731</v>
      </c>
      <c r="G44" s="32">
        <v>537479</v>
      </c>
      <c r="H44" s="32">
        <v>543105</v>
      </c>
      <c r="I44" s="32">
        <v>544431</v>
      </c>
      <c r="J44" s="32"/>
      <c r="K44" s="40"/>
      <c r="L44" s="32"/>
      <c r="M44" s="40"/>
      <c r="N44" s="3"/>
    </row>
    <row r="45" spans="1:14" ht="26.5" x14ac:dyDescent="0.35">
      <c r="B45" s="55" t="s">
        <v>20</v>
      </c>
      <c r="C45" s="32">
        <v>114687</v>
      </c>
      <c r="D45" s="40">
        <v>115238</v>
      </c>
      <c r="E45" s="32">
        <v>115655</v>
      </c>
      <c r="F45" s="40">
        <v>115835</v>
      </c>
      <c r="G45" s="32">
        <v>116347</v>
      </c>
      <c r="H45" s="32">
        <v>116808</v>
      </c>
      <c r="I45" s="32">
        <v>117189</v>
      </c>
      <c r="J45" s="32"/>
      <c r="K45" s="40"/>
      <c r="L45" s="32"/>
      <c r="M45" s="40"/>
      <c r="N45" s="3"/>
    </row>
    <row r="46" spans="1:14" ht="26.5" x14ac:dyDescent="0.35">
      <c r="B46" s="55" t="s">
        <v>34</v>
      </c>
      <c r="C46" s="32">
        <v>212267</v>
      </c>
      <c r="D46" s="40">
        <v>212422</v>
      </c>
      <c r="E46" s="32">
        <v>212490</v>
      </c>
      <c r="F46" s="40">
        <v>212659</v>
      </c>
      <c r="G46" s="32">
        <v>212782</v>
      </c>
      <c r="H46" s="32">
        <v>213618</v>
      </c>
      <c r="I46" s="32">
        <v>213790</v>
      </c>
      <c r="J46" s="32"/>
      <c r="K46" s="40"/>
      <c r="L46" s="32"/>
      <c r="M46" s="40"/>
      <c r="N46" s="3"/>
    </row>
    <row r="47" spans="1:14" x14ac:dyDescent="0.35">
      <c r="B47" s="57" t="s">
        <v>57</v>
      </c>
      <c r="C47" s="32">
        <f>53+428+30817+34+90+15734</f>
        <v>47156</v>
      </c>
      <c r="D47" s="40">
        <f xml:space="preserve"> 53+428+30828+35+93+246+15753</f>
        <v>47436</v>
      </c>
      <c r="E47" s="32">
        <f>53+428+30828+35+105+259+15812</f>
        <v>47520</v>
      </c>
      <c r="F47" s="40">
        <f>53+428+30829+35+110+294+15810</f>
        <v>47559</v>
      </c>
      <c r="G47" s="32">
        <f>53+428+30837+35+109+333+15817</f>
        <v>47612</v>
      </c>
      <c r="H47" s="32">
        <f>53+428+30837+35+109+334+15851</f>
        <v>47647</v>
      </c>
      <c r="I47" s="32">
        <f>53+428+30837+ 35+112+334+15859</f>
        <v>47658</v>
      </c>
      <c r="J47" s="32"/>
      <c r="K47" s="40"/>
      <c r="L47" s="32"/>
      <c r="M47" s="40"/>
      <c r="N47" s="3"/>
    </row>
    <row r="48" spans="1:14" ht="39.5" x14ac:dyDescent="0.35">
      <c r="A48" s="1" t="s">
        <v>64</v>
      </c>
      <c r="B48" s="57" t="s">
        <v>58</v>
      </c>
      <c r="C48" s="32">
        <v>88375</v>
      </c>
      <c r="D48" s="40">
        <v>88375</v>
      </c>
      <c r="E48" s="32">
        <v>88375</v>
      </c>
      <c r="F48" s="40">
        <v>88375</v>
      </c>
      <c r="G48" s="32">
        <v>88375</v>
      </c>
      <c r="H48" s="32">
        <v>88375</v>
      </c>
      <c r="I48" s="32">
        <f>88375</f>
        <v>88375</v>
      </c>
      <c r="J48" s="32"/>
      <c r="K48" s="40"/>
      <c r="L48" s="32"/>
      <c r="M48" s="40"/>
      <c r="N48" s="40"/>
    </row>
    <row r="49" spans="2:14" x14ac:dyDescent="0.35">
      <c r="B49" s="56" t="s">
        <v>24</v>
      </c>
      <c r="C49" s="48">
        <f t="shared" ref="C49:M49" si="1">SUM(C38:C48)</f>
        <v>12493552</v>
      </c>
      <c r="D49" s="48">
        <f t="shared" si="1"/>
        <v>12517473</v>
      </c>
      <c r="E49" s="48">
        <f t="shared" si="1"/>
        <v>12535180</v>
      </c>
      <c r="F49" s="48">
        <f t="shared" si="1"/>
        <v>12558761</v>
      </c>
      <c r="G49" s="48">
        <f t="shared" si="1"/>
        <v>12575897</v>
      </c>
      <c r="H49" s="48">
        <f t="shared" si="1"/>
        <v>12597013</v>
      </c>
      <c r="I49" s="48">
        <f t="shared" si="1"/>
        <v>12612847</v>
      </c>
      <c r="J49" s="48">
        <f t="shared" si="1"/>
        <v>0</v>
      </c>
      <c r="K49" s="48">
        <f t="shared" si="1"/>
        <v>0</v>
      </c>
      <c r="L49" s="48">
        <f t="shared" si="1"/>
        <v>0</v>
      </c>
      <c r="M49" s="48">
        <f t="shared" si="1"/>
        <v>0</v>
      </c>
      <c r="N49" s="48"/>
    </row>
    <row r="50" spans="2:14" x14ac:dyDescent="0.35">
      <c r="B50" s="5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</row>
    <row r="51" spans="2:14" x14ac:dyDescent="0.35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</row>
    <row r="52" spans="2:14" x14ac:dyDescent="0.35">
      <c r="B52" s="58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</row>
    <row r="53" spans="2:14" x14ac:dyDescent="0.35"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</row>
    <row r="54" spans="2:14" x14ac:dyDescent="0.35">
      <c r="B54" s="58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</row>
    <row r="55" spans="2:14" x14ac:dyDescent="0.35">
      <c r="B55" s="58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</row>
    <row r="57" spans="2:14" ht="14.25" customHeight="1" x14ac:dyDescent="0.35"/>
    <row r="58" spans="2:14" ht="15.5" x14ac:dyDescent="0.35">
      <c r="B58" s="63" t="s">
        <v>59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</row>
    <row r="60" spans="2:14" x14ac:dyDescent="0.35">
      <c r="B60" s="11" t="s">
        <v>60</v>
      </c>
      <c r="C60" s="11" t="s">
        <v>1</v>
      </c>
      <c r="D60" s="11" t="s">
        <v>2</v>
      </c>
      <c r="E60" s="11" t="s">
        <v>3</v>
      </c>
      <c r="F60" s="11" t="s">
        <v>4</v>
      </c>
      <c r="G60" s="11" t="s">
        <v>5</v>
      </c>
      <c r="H60" s="11" t="s">
        <v>6</v>
      </c>
      <c r="I60" s="11" t="s">
        <v>7</v>
      </c>
      <c r="J60" s="11" t="s">
        <v>8</v>
      </c>
      <c r="K60" s="11" t="s">
        <v>9</v>
      </c>
      <c r="L60" s="11" t="s">
        <v>10</v>
      </c>
      <c r="M60" s="11" t="s">
        <v>11</v>
      </c>
      <c r="N60" s="11" t="s">
        <v>12</v>
      </c>
    </row>
    <row r="61" spans="2:14" ht="26.5" x14ac:dyDescent="0.35">
      <c r="B61" s="55" t="s">
        <v>61</v>
      </c>
      <c r="C61" s="32">
        <f>374</f>
        <v>374</v>
      </c>
      <c r="D61" s="40">
        <f>814</f>
        <v>814</v>
      </c>
      <c r="E61" s="32">
        <f>163</f>
        <v>163</v>
      </c>
      <c r="F61" s="32">
        <v>1343</v>
      </c>
      <c r="G61" s="32">
        <v>885</v>
      </c>
      <c r="H61" s="32">
        <v>531</v>
      </c>
      <c r="I61" s="32">
        <f>174</f>
        <v>174</v>
      </c>
      <c r="J61" s="32"/>
      <c r="K61" s="40"/>
      <c r="L61" s="32"/>
      <c r="M61" s="40"/>
      <c r="N61" s="3"/>
    </row>
  </sheetData>
  <mergeCells count="5">
    <mergeCell ref="B1:D6"/>
    <mergeCell ref="B9:N9"/>
    <mergeCell ref="B11:N11"/>
    <mergeCell ref="B35:N35"/>
    <mergeCell ref="B58:N58"/>
  </mergeCells>
  <pageMargins left="0.7" right="0.7" top="0.75" bottom="0.75" header="0.3" footer="0.3"/>
  <pageSetup paperSize="9" orientation="landscape" r:id="rId1"/>
  <rowBreaks count="1" manualBreakCount="1">
    <brk id="49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topLeftCell="A2" zoomScaleNormal="100" workbookViewId="0">
      <selection activeCell="T21" sqref="T21"/>
    </sheetView>
  </sheetViews>
  <sheetFormatPr baseColWidth="10" defaultColWidth="11.453125" defaultRowHeight="14.5" x14ac:dyDescent="0.35"/>
  <cols>
    <col min="1" max="1" width="4.1796875" style="1" customWidth="1"/>
    <col min="2" max="2" width="19.7265625" style="10" customWidth="1"/>
    <col min="3" max="3" width="9" style="1" customWidth="1"/>
    <col min="4" max="4" width="8.26953125" style="1" customWidth="1"/>
    <col min="5" max="5" width="8.7265625" style="1" customWidth="1"/>
    <col min="6" max="6" width="8.81640625" style="1" customWidth="1"/>
    <col min="7" max="7" width="8.1796875" style="1" customWidth="1"/>
    <col min="8" max="8" width="7.81640625" style="1" customWidth="1"/>
    <col min="9" max="9" width="8.7265625" style="1" customWidth="1"/>
    <col min="10" max="10" width="8.453125" style="1" customWidth="1"/>
    <col min="11" max="11" width="9.1796875" style="1" customWidth="1"/>
    <col min="12" max="12" width="8.81640625" style="1" customWidth="1"/>
    <col min="13" max="13" width="9.453125" style="1" customWidth="1"/>
    <col min="14" max="14" width="9" style="1" customWidth="1"/>
    <col min="15" max="16384" width="11.453125" style="1"/>
  </cols>
  <sheetData>
    <row r="1" spans="2:14" x14ac:dyDescent="0.35">
      <c r="B1" s="62"/>
      <c r="C1" s="62"/>
      <c r="D1" s="62"/>
    </row>
    <row r="2" spans="2:14" x14ac:dyDescent="0.35">
      <c r="B2" s="62"/>
      <c r="C2" s="62"/>
      <c r="D2" s="62"/>
    </row>
    <row r="3" spans="2:14" x14ac:dyDescent="0.35">
      <c r="B3" s="62"/>
      <c r="C3" s="62"/>
      <c r="D3" s="62"/>
    </row>
    <row r="4" spans="2:14" x14ac:dyDescent="0.35">
      <c r="B4" s="62"/>
      <c r="C4" s="62"/>
      <c r="D4" s="62"/>
    </row>
    <row r="5" spans="2:14" x14ac:dyDescent="0.35">
      <c r="B5" s="62"/>
      <c r="C5" s="62"/>
      <c r="D5" s="62"/>
    </row>
    <row r="6" spans="2:14" x14ac:dyDescent="0.35">
      <c r="B6" s="62"/>
      <c r="C6" s="62"/>
      <c r="D6" s="62"/>
    </row>
    <row r="9" spans="2:14" ht="15.5" x14ac:dyDescent="0.35">
      <c r="B9" s="63" t="s">
        <v>31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1" spans="2:14" ht="15.5" x14ac:dyDescent="0.35">
      <c r="B11" s="63" t="s">
        <v>28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3" spans="2:14" x14ac:dyDescent="0.35">
      <c r="B13" s="11" t="s">
        <v>0</v>
      </c>
      <c r="C13" s="11" t="s">
        <v>1</v>
      </c>
      <c r="D13" s="11" t="s">
        <v>2</v>
      </c>
      <c r="E13" s="11" t="s">
        <v>3</v>
      </c>
      <c r="F13" s="11" t="s">
        <v>4</v>
      </c>
      <c r="G13" s="11" t="s">
        <v>5</v>
      </c>
      <c r="H13" s="11" t="s">
        <v>6</v>
      </c>
      <c r="I13" s="11" t="s">
        <v>7</v>
      </c>
      <c r="J13" s="11" t="s">
        <v>8</v>
      </c>
      <c r="K13" s="11" t="s">
        <v>9</v>
      </c>
      <c r="L13" s="11" t="s">
        <v>10</v>
      </c>
      <c r="M13" s="11" t="s">
        <v>11</v>
      </c>
      <c r="N13" s="11" t="s">
        <v>12</v>
      </c>
    </row>
    <row r="14" spans="2:14" x14ac:dyDescent="0.35">
      <c r="B14" s="19" t="s">
        <v>13</v>
      </c>
      <c r="C14" s="13">
        <v>2931018</v>
      </c>
      <c r="D14" s="13">
        <v>2937041</v>
      </c>
      <c r="E14" s="31">
        <v>2943868</v>
      </c>
      <c r="F14" s="17">
        <v>2949542</v>
      </c>
      <c r="G14" s="13">
        <v>2955292</v>
      </c>
      <c r="H14" s="13">
        <v>2961153</v>
      </c>
      <c r="I14" s="13">
        <v>2966759</v>
      </c>
      <c r="J14" s="13">
        <v>2972918</v>
      </c>
      <c r="K14" s="13">
        <v>2979986</v>
      </c>
      <c r="L14" s="13">
        <v>2986161</v>
      </c>
      <c r="M14" s="13">
        <v>2992840</v>
      </c>
      <c r="N14" s="14">
        <v>2998638</v>
      </c>
    </row>
    <row r="15" spans="2:14" ht="29" x14ac:dyDescent="0.35">
      <c r="B15" s="24" t="s">
        <v>14</v>
      </c>
      <c r="C15" s="13">
        <v>154084</v>
      </c>
      <c r="D15" s="13">
        <v>154739</v>
      </c>
      <c r="E15" s="31">
        <v>155690</v>
      </c>
      <c r="F15" s="17">
        <v>156598</v>
      </c>
      <c r="G15" s="13">
        <v>157270</v>
      </c>
      <c r="H15" s="13">
        <v>157842</v>
      </c>
      <c r="I15" s="13">
        <v>158255</v>
      </c>
      <c r="J15" s="13">
        <v>158761</v>
      </c>
      <c r="K15" s="13">
        <v>159394</v>
      </c>
      <c r="L15" s="13">
        <v>160063</v>
      </c>
      <c r="M15" s="13">
        <v>161056</v>
      </c>
      <c r="N15" s="14">
        <v>162026</v>
      </c>
    </row>
    <row r="16" spans="2:14" x14ac:dyDescent="0.35">
      <c r="B16" s="24" t="s">
        <v>15</v>
      </c>
      <c r="C16" s="13">
        <v>167041</v>
      </c>
      <c r="D16" s="13">
        <v>167179</v>
      </c>
      <c r="E16" s="31">
        <v>167346</v>
      </c>
      <c r="F16" s="17">
        <v>167516</v>
      </c>
      <c r="G16" s="13">
        <v>167740</v>
      </c>
      <c r="H16" s="13">
        <v>167996</v>
      </c>
      <c r="I16" s="13">
        <v>168258</v>
      </c>
      <c r="J16" s="13">
        <v>168406</v>
      </c>
      <c r="K16" s="13">
        <v>168559</v>
      </c>
      <c r="L16" s="13">
        <v>168710</v>
      </c>
      <c r="M16" s="13">
        <v>168988</v>
      </c>
      <c r="N16" s="14">
        <v>169095</v>
      </c>
    </row>
    <row r="17" spans="2:14" x14ac:dyDescent="0.35">
      <c r="B17" s="24" t="s">
        <v>16</v>
      </c>
      <c r="C17" s="13">
        <v>91695</v>
      </c>
      <c r="D17" s="13">
        <v>92052</v>
      </c>
      <c r="E17" s="31">
        <v>92163</v>
      </c>
      <c r="F17" s="17">
        <v>92335</v>
      </c>
      <c r="G17" s="13">
        <v>92538</v>
      </c>
      <c r="H17" s="13">
        <v>92632</v>
      </c>
      <c r="I17" s="13">
        <v>92741</v>
      </c>
      <c r="J17" s="13">
        <v>92907</v>
      </c>
      <c r="K17" s="13">
        <v>93273</v>
      </c>
      <c r="L17" s="13">
        <v>93858</v>
      </c>
      <c r="M17" s="13">
        <v>94589</v>
      </c>
      <c r="N17" s="14">
        <v>95099</v>
      </c>
    </row>
    <row r="18" spans="2:14" x14ac:dyDescent="0.35">
      <c r="B18" s="19" t="s">
        <v>17</v>
      </c>
      <c r="C18" s="13">
        <v>233884</v>
      </c>
      <c r="D18" s="13">
        <v>237231</v>
      </c>
      <c r="E18" s="31">
        <v>239962</v>
      </c>
      <c r="F18" s="17">
        <v>241897</v>
      </c>
      <c r="G18" s="13">
        <v>244193</v>
      </c>
      <c r="H18" s="14">
        <v>246526</v>
      </c>
      <c r="I18" s="13">
        <v>248140</v>
      </c>
      <c r="J18" s="13">
        <v>249920</v>
      </c>
      <c r="K18" s="13">
        <v>252443</v>
      </c>
      <c r="L18" s="13">
        <v>254877</v>
      </c>
      <c r="M18" s="13">
        <v>257214</v>
      </c>
      <c r="N18" s="14">
        <v>259348</v>
      </c>
    </row>
    <row r="19" spans="2:14" x14ac:dyDescent="0.35">
      <c r="B19" s="24" t="s">
        <v>18</v>
      </c>
      <c r="C19" s="13">
        <v>340454</v>
      </c>
      <c r="D19" s="13">
        <v>340622</v>
      </c>
      <c r="E19" s="31">
        <v>340805</v>
      </c>
      <c r="F19" s="17">
        <v>340946</v>
      </c>
      <c r="G19" s="13">
        <v>341277</v>
      </c>
      <c r="H19" s="13">
        <v>341473</v>
      </c>
      <c r="I19" s="13">
        <v>341778</v>
      </c>
      <c r="J19" s="13">
        <v>341927</v>
      </c>
      <c r="K19" s="13">
        <v>342108</v>
      </c>
      <c r="L19" s="13">
        <v>342370</v>
      </c>
      <c r="M19" s="13">
        <v>342769</v>
      </c>
      <c r="N19" s="14">
        <v>343449</v>
      </c>
    </row>
    <row r="20" spans="2:14" x14ac:dyDescent="0.35">
      <c r="B20" s="24" t="s">
        <v>19</v>
      </c>
      <c r="C20" s="13">
        <v>194267</v>
      </c>
      <c r="D20" s="13">
        <v>194269</v>
      </c>
      <c r="E20" s="31">
        <v>194425</v>
      </c>
      <c r="F20" s="17">
        <v>194624</v>
      </c>
      <c r="G20" s="13">
        <v>194800</v>
      </c>
      <c r="H20" s="13">
        <v>194826</v>
      </c>
      <c r="I20" s="13">
        <v>194978</v>
      </c>
      <c r="J20" s="13">
        <v>195104</v>
      </c>
      <c r="K20" s="13">
        <v>195191</v>
      </c>
      <c r="L20" s="13">
        <v>195716</v>
      </c>
      <c r="M20" s="13">
        <v>196433</v>
      </c>
      <c r="N20" s="14">
        <v>197307</v>
      </c>
    </row>
    <row r="21" spans="2:14" ht="29" x14ac:dyDescent="0.35">
      <c r="B21" s="24" t="s">
        <v>20</v>
      </c>
      <c r="C21" s="13">
        <v>44376</v>
      </c>
      <c r="D21" s="13">
        <v>44506</v>
      </c>
      <c r="E21" s="31">
        <v>44745</v>
      </c>
      <c r="F21" s="17">
        <v>44915</v>
      </c>
      <c r="G21" s="13">
        <v>45186</v>
      </c>
      <c r="H21" s="13">
        <v>45456</v>
      </c>
      <c r="I21" s="13">
        <v>45637</v>
      </c>
      <c r="J21" s="13">
        <v>45860</v>
      </c>
      <c r="K21" s="13">
        <v>45955</v>
      </c>
      <c r="L21" s="13">
        <v>46277</v>
      </c>
      <c r="M21" s="13">
        <v>46624</v>
      </c>
      <c r="N21" s="14">
        <v>46935</v>
      </c>
    </row>
    <row r="22" spans="2:14" x14ac:dyDescent="0.35">
      <c r="B22" s="24" t="s">
        <v>21</v>
      </c>
      <c r="C22" s="13">
        <v>112481</v>
      </c>
      <c r="D22" s="13">
        <v>112641</v>
      </c>
      <c r="E22" s="31">
        <v>112867</v>
      </c>
      <c r="F22" s="17">
        <v>113081</v>
      </c>
      <c r="G22" s="13">
        <v>113298</v>
      </c>
      <c r="H22" s="13">
        <v>113401</v>
      </c>
      <c r="I22" s="13">
        <v>113655</v>
      </c>
      <c r="J22" s="13">
        <v>113840</v>
      </c>
      <c r="K22" s="13">
        <v>113948</v>
      </c>
      <c r="L22" s="13">
        <v>114159</v>
      </c>
      <c r="M22" s="13">
        <v>114336</v>
      </c>
      <c r="N22" s="14">
        <v>114671</v>
      </c>
    </row>
    <row r="23" spans="2:14" x14ac:dyDescent="0.35">
      <c r="B23" s="28" t="s">
        <v>22</v>
      </c>
      <c r="C23" s="14">
        <v>4269300</v>
      </c>
      <c r="D23" s="14">
        <v>4280280</v>
      </c>
      <c r="E23" s="29">
        <v>4291871</v>
      </c>
      <c r="F23" s="17">
        <v>4301454</v>
      </c>
      <c r="G23" s="14">
        <v>4311594</v>
      </c>
      <c r="H23" s="14">
        <v>4321305</v>
      </c>
      <c r="I23" s="14">
        <v>4330201</v>
      </c>
      <c r="J23" s="14">
        <v>4339643</v>
      </c>
      <c r="K23" s="14">
        <v>4350857</v>
      </c>
      <c r="L23" s="14">
        <v>4362191</v>
      </c>
      <c r="M23" s="14">
        <v>4374849</v>
      </c>
      <c r="N23" s="14">
        <v>4386568</v>
      </c>
    </row>
    <row r="25" spans="2:14" ht="15.5" x14ac:dyDescent="0.35">
      <c r="B25" s="63" t="s">
        <v>25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7" spans="2:14" x14ac:dyDescent="0.35">
      <c r="B27" s="11" t="s">
        <v>26</v>
      </c>
      <c r="C27" s="11" t="s">
        <v>1</v>
      </c>
      <c r="D27" s="11" t="s">
        <v>2</v>
      </c>
      <c r="E27" s="11" t="s">
        <v>3</v>
      </c>
      <c r="F27" s="11" t="s">
        <v>4</v>
      </c>
      <c r="G27" s="11" t="s">
        <v>5</v>
      </c>
      <c r="H27" s="11" t="s">
        <v>6</v>
      </c>
      <c r="I27" s="11" t="s">
        <v>7</v>
      </c>
      <c r="J27" s="11" t="s">
        <v>8</v>
      </c>
      <c r="K27" s="11" t="s">
        <v>9</v>
      </c>
      <c r="L27" s="11" t="s">
        <v>10</v>
      </c>
      <c r="M27" s="11" t="s">
        <v>11</v>
      </c>
      <c r="N27" s="11" t="s">
        <v>12</v>
      </c>
    </row>
    <row r="28" spans="2:14" x14ac:dyDescent="0.35">
      <c r="B28" s="24" t="s">
        <v>23</v>
      </c>
      <c r="C28" s="13">
        <v>9889134</v>
      </c>
      <c r="D28" s="13">
        <v>9911184</v>
      </c>
      <c r="E28" s="31">
        <v>9933364</v>
      </c>
      <c r="F28" s="17">
        <v>9952061</v>
      </c>
      <c r="G28" s="13">
        <v>9970811</v>
      </c>
      <c r="H28" s="13">
        <v>9988431</v>
      </c>
      <c r="I28" s="13">
        <v>10005461</v>
      </c>
      <c r="J28" s="13">
        <v>10023836</v>
      </c>
      <c r="K28" s="13">
        <v>10044933</v>
      </c>
      <c r="L28" s="13">
        <v>10065181</v>
      </c>
      <c r="M28" s="13">
        <v>10086861</v>
      </c>
      <c r="N28" s="13">
        <v>10106708</v>
      </c>
    </row>
  </sheetData>
  <mergeCells count="4">
    <mergeCell ref="B1:D6"/>
    <mergeCell ref="B11:N11"/>
    <mergeCell ref="B9:N9"/>
    <mergeCell ref="B25:N25"/>
  </mergeCells>
  <pageMargins left="0.9055118110236221" right="0.9055118110236221" top="0.74803149606299213" bottom="0.74803149606299213" header="0.31496062992125984" footer="0.31496062992125984"/>
  <pageSetup paperSize="9" orientation="landscape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zoomScaleNormal="100" workbookViewId="0">
      <selection activeCell="S19" sqref="S19"/>
    </sheetView>
  </sheetViews>
  <sheetFormatPr baseColWidth="10" defaultColWidth="11.453125" defaultRowHeight="14.5" x14ac:dyDescent="0.35"/>
  <cols>
    <col min="1" max="1" width="4.1796875" style="1" customWidth="1"/>
    <col min="2" max="2" width="19.7265625" style="10" customWidth="1"/>
    <col min="3" max="3" width="8.54296875" style="1" customWidth="1"/>
    <col min="4" max="5" width="8.7265625" style="1" customWidth="1"/>
    <col min="6" max="6" width="8.81640625" style="1" customWidth="1"/>
    <col min="7" max="7" width="8.7265625" style="1" customWidth="1"/>
    <col min="8" max="8" width="8.54296875" style="1" customWidth="1"/>
    <col min="9" max="9" width="8.7265625" style="1" customWidth="1"/>
    <col min="10" max="10" width="8.453125" style="1" customWidth="1"/>
    <col min="11" max="11" width="9" style="1" customWidth="1"/>
    <col min="12" max="12" width="8.81640625" style="1" customWidth="1"/>
    <col min="13" max="13" width="9.453125" style="1" customWidth="1"/>
    <col min="14" max="14" width="9" style="1" customWidth="1"/>
    <col min="15" max="16384" width="11.453125" style="1"/>
  </cols>
  <sheetData>
    <row r="1" spans="2:14" x14ac:dyDescent="0.35">
      <c r="B1" s="62"/>
      <c r="C1" s="62"/>
      <c r="D1" s="62"/>
    </row>
    <row r="2" spans="2:14" x14ac:dyDescent="0.35">
      <c r="B2" s="62"/>
      <c r="C2" s="62"/>
      <c r="D2" s="62"/>
    </row>
    <row r="3" spans="2:14" x14ac:dyDescent="0.35">
      <c r="B3" s="62"/>
      <c r="C3" s="62"/>
      <c r="D3" s="62"/>
    </row>
    <row r="4" spans="2:14" x14ac:dyDescent="0.35">
      <c r="B4" s="62"/>
      <c r="C4" s="62"/>
      <c r="D4" s="62"/>
    </row>
    <row r="5" spans="2:14" x14ac:dyDescent="0.35">
      <c r="B5" s="62"/>
      <c r="C5" s="62"/>
      <c r="D5" s="62"/>
    </row>
    <row r="6" spans="2:14" x14ac:dyDescent="0.35">
      <c r="B6" s="62"/>
      <c r="C6" s="62"/>
      <c r="D6" s="62"/>
    </row>
    <row r="9" spans="2:14" ht="15.5" x14ac:dyDescent="0.35">
      <c r="B9" s="63" t="s">
        <v>32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1" spans="2:14" ht="15.5" x14ac:dyDescent="0.35">
      <c r="B11" s="63" t="s">
        <v>28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3" spans="2:14" x14ac:dyDescent="0.35">
      <c r="B13" s="11" t="s">
        <v>0</v>
      </c>
      <c r="C13" s="11" t="s">
        <v>1</v>
      </c>
      <c r="D13" s="11" t="s">
        <v>2</v>
      </c>
      <c r="E13" s="11" t="s">
        <v>3</v>
      </c>
      <c r="F13" s="11" t="s">
        <v>4</v>
      </c>
      <c r="G13" s="11" t="s">
        <v>5</v>
      </c>
      <c r="H13" s="11" t="s">
        <v>6</v>
      </c>
      <c r="I13" s="11" t="s">
        <v>7</v>
      </c>
      <c r="J13" s="11" t="s">
        <v>8</v>
      </c>
      <c r="K13" s="11" t="s">
        <v>9</v>
      </c>
      <c r="L13" s="11" t="s">
        <v>10</v>
      </c>
      <c r="M13" s="11" t="s">
        <v>11</v>
      </c>
      <c r="N13" s="11" t="s">
        <v>12</v>
      </c>
    </row>
    <row r="14" spans="2:14" ht="29" x14ac:dyDescent="0.35">
      <c r="B14" s="2" t="s">
        <v>13</v>
      </c>
      <c r="C14" s="3">
        <v>2866158</v>
      </c>
      <c r="D14" s="3">
        <v>2870822</v>
      </c>
      <c r="E14" s="3">
        <v>2875375</v>
      </c>
      <c r="F14" s="3">
        <v>2881437</v>
      </c>
      <c r="G14" s="4">
        <v>2887187</v>
      </c>
      <c r="H14" s="3">
        <v>2889074</v>
      </c>
      <c r="I14" s="3">
        <v>2891323</v>
      </c>
      <c r="J14" s="3">
        <v>2896540</v>
      </c>
      <c r="K14" s="3">
        <v>2903963</v>
      </c>
      <c r="L14" s="3">
        <v>2913281</v>
      </c>
      <c r="M14" s="3">
        <v>2920861</v>
      </c>
      <c r="N14" s="3">
        <v>2925518</v>
      </c>
    </row>
    <row r="15" spans="2:14" ht="29" x14ac:dyDescent="0.35">
      <c r="B15" s="2" t="s">
        <v>14</v>
      </c>
      <c r="C15" s="3">
        <v>147543</v>
      </c>
      <c r="D15" s="3">
        <v>147794</v>
      </c>
      <c r="E15" s="3">
        <v>148144</v>
      </c>
      <c r="F15" s="3">
        <v>148475</v>
      </c>
      <c r="G15" s="4">
        <v>148824</v>
      </c>
      <c r="H15" s="3">
        <v>149059</v>
      </c>
      <c r="I15" s="3">
        <v>149254</v>
      </c>
      <c r="J15" s="5">
        <v>149441</v>
      </c>
      <c r="K15" s="3">
        <v>149937</v>
      </c>
      <c r="L15" s="3">
        <v>150766</v>
      </c>
      <c r="M15" s="3">
        <v>151660</v>
      </c>
      <c r="N15" s="3">
        <v>152440</v>
      </c>
    </row>
    <row r="16" spans="2:14" x14ac:dyDescent="0.35">
      <c r="B16" s="2" t="s">
        <v>15</v>
      </c>
      <c r="C16" s="3">
        <v>163204</v>
      </c>
      <c r="D16" s="3">
        <v>163396</v>
      </c>
      <c r="E16" s="3">
        <v>163669</v>
      </c>
      <c r="F16" s="3">
        <v>163975</v>
      </c>
      <c r="G16" s="6">
        <v>164259</v>
      </c>
      <c r="H16" s="3">
        <v>164533</v>
      </c>
      <c r="I16" s="3">
        <v>164870</v>
      </c>
      <c r="J16" s="5">
        <v>165102</v>
      </c>
      <c r="K16" s="3">
        <v>165427</v>
      </c>
      <c r="L16" s="3">
        <v>150766</v>
      </c>
      <c r="M16" s="3">
        <v>166844</v>
      </c>
      <c r="N16" s="3">
        <v>166976</v>
      </c>
    </row>
    <row r="17" spans="2:14" x14ac:dyDescent="0.35">
      <c r="B17" s="2" t="s">
        <v>16</v>
      </c>
      <c r="C17" s="3">
        <v>88124</v>
      </c>
      <c r="D17" s="3">
        <v>88439</v>
      </c>
      <c r="E17" s="3">
        <v>88908</v>
      </c>
      <c r="F17" s="3">
        <v>89115</v>
      </c>
      <c r="G17" s="4">
        <v>89453</v>
      </c>
      <c r="H17" s="3">
        <v>89753</v>
      </c>
      <c r="I17" s="3">
        <v>90254</v>
      </c>
      <c r="J17" s="5">
        <v>90489</v>
      </c>
      <c r="K17" s="3">
        <v>90907</v>
      </c>
      <c r="L17" s="3">
        <v>91357</v>
      </c>
      <c r="M17" s="3">
        <v>91662</v>
      </c>
      <c r="N17" s="3">
        <v>91670</v>
      </c>
    </row>
    <row r="18" spans="2:14" ht="29" x14ac:dyDescent="0.35">
      <c r="B18" s="2" t="s">
        <v>17</v>
      </c>
      <c r="C18" s="3">
        <v>205483</v>
      </c>
      <c r="D18" s="3">
        <v>206704</v>
      </c>
      <c r="E18" s="3">
        <v>208281</v>
      </c>
      <c r="F18" s="3">
        <v>209533</v>
      </c>
      <c r="G18" s="4">
        <v>211191</v>
      </c>
      <c r="H18" s="3">
        <v>212957</v>
      </c>
      <c r="I18" s="3">
        <v>215980</v>
      </c>
      <c r="J18" s="5">
        <v>218329</v>
      </c>
      <c r="K18" s="3">
        <v>220606</v>
      </c>
      <c r="L18" s="3">
        <v>224723</v>
      </c>
      <c r="M18" s="3">
        <v>228157</v>
      </c>
      <c r="N18" s="3">
        <v>231413</v>
      </c>
    </row>
    <row r="19" spans="2:14" x14ac:dyDescent="0.35">
      <c r="B19" s="2" t="s">
        <v>18</v>
      </c>
      <c r="C19" s="3">
        <v>334853</v>
      </c>
      <c r="D19" s="3">
        <v>334961</v>
      </c>
      <c r="E19" s="3">
        <v>335547</v>
      </c>
      <c r="F19" s="3">
        <v>336006</v>
      </c>
      <c r="G19" s="4">
        <v>336626</v>
      </c>
      <c r="H19" s="3">
        <v>337218</v>
      </c>
      <c r="I19" s="3">
        <v>337976</v>
      </c>
      <c r="J19" s="5">
        <v>338337</v>
      </c>
      <c r="K19" s="3">
        <v>338729</v>
      </c>
      <c r="L19" s="3">
        <v>339082</v>
      </c>
      <c r="M19" s="3">
        <v>339673</v>
      </c>
      <c r="N19" s="3">
        <v>340246</v>
      </c>
    </row>
    <row r="20" spans="2:14" x14ac:dyDescent="0.35">
      <c r="B20" s="2" t="s">
        <v>19</v>
      </c>
      <c r="C20" s="3">
        <v>188648</v>
      </c>
      <c r="D20" s="3">
        <v>189144</v>
      </c>
      <c r="E20" s="3">
        <v>189521</v>
      </c>
      <c r="F20" s="3">
        <v>189682</v>
      </c>
      <c r="G20" s="4">
        <v>190154</v>
      </c>
      <c r="H20" s="3">
        <v>190881</v>
      </c>
      <c r="I20" s="3">
        <v>191657</v>
      </c>
      <c r="J20" s="5">
        <v>191986</v>
      </c>
      <c r="K20" s="3">
        <v>192543</v>
      </c>
      <c r="L20" s="3">
        <v>193158</v>
      </c>
      <c r="M20" s="3">
        <v>193895</v>
      </c>
      <c r="N20" s="3">
        <v>194179</v>
      </c>
    </row>
    <row r="21" spans="2:14" ht="29" x14ac:dyDescent="0.35">
      <c r="B21" s="2" t="s">
        <v>20</v>
      </c>
      <c r="C21" s="3">
        <v>41886</v>
      </c>
      <c r="D21" s="3">
        <v>42074</v>
      </c>
      <c r="E21" s="3">
        <v>42351</v>
      </c>
      <c r="F21" s="3">
        <v>42503</v>
      </c>
      <c r="G21" s="4">
        <v>42594</v>
      </c>
      <c r="H21" s="3">
        <v>42661</v>
      </c>
      <c r="I21" s="3">
        <v>42757</v>
      </c>
      <c r="J21" s="5">
        <v>43004</v>
      </c>
      <c r="K21" s="3">
        <v>43414</v>
      </c>
      <c r="L21" s="3">
        <v>43807</v>
      </c>
      <c r="M21" s="3">
        <v>44005</v>
      </c>
      <c r="N21" s="3">
        <v>44259</v>
      </c>
    </row>
    <row r="22" spans="2:14" x14ac:dyDescent="0.35">
      <c r="B22" s="2" t="s">
        <v>21</v>
      </c>
      <c r="C22" s="3">
        <v>108281</v>
      </c>
      <c r="D22" s="3">
        <v>108756</v>
      </c>
      <c r="E22" s="3">
        <v>109040</v>
      </c>
      <c r="F22" s="3">
        <v>109234</v>
      </c>
      <c r="G22" s="4">
        <v>109396</v>
      </c>
      <c r="H22" s="3">
        <v>109645</v>
      </c>
      <c r="I22" s="3">
        <v>110096</v>
      </c>
      <c r="J22" s="5">
        <v>110440</v>
      </c>
      <c r="K22" s="3">
        <v>110950</v>
      </c>
      <c r="L22" s="3">
        <v>111396</v>
      </c>
      <c r="M22" s="3">
        <v>111888</v>
      </c>
      <c r="N22" s="3">
        <v>112267</v>
      </c>
    </row>
    <row r="23" spans="2:14" x14ac:dyDescent="0.35">
      <c r="B23" s="7" t="s">
        <v>22</v>
      </c>
      <c r="C23" s="8">
        <v>4144180</v>
      </c>
      <c r="D23" s="8">
        <v>4152090</v>
      </c>
      <c r="E23" s="8">
        <v>4160836</v>
      </c>
      <c r="F23" s="5">
        <v>4169960</v>
      </c>
      <c r="G23" s="6">
        <v>4179684</v>
      </c>
      <c r="H23" s="9">
        <v>4185781</v>
      </c>
      <c r="I23" s="8">
        <v>4194167</v>
      </c>
      <c r="J23" s="8">
        <v>4203668</v>
      </c>
      <c r="K23" s="8">
        <v>4216476</v>
      </c>
      <c r="L23" s="8">
        <v>4233847</v>
      </c>
      <c r="M23" s="8">
        <v>4248645</v>
      </c>
      <c r="N23" s="3">
        <v>4258968</v>
      </c>
    </row>
    <row r="25" spans="2:14" ht="15.5" x14ac:dyDescent="0.35">
      <c r="B25" s="63" t="s">
        <v>25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7" spans="2:14" x14ac:dyDescent="0.35">
      <c r="B27" s="11" t="s">
        <v>26</v>
      </c>
      <c r="C27" s="11" t="s">
        <v>1</v>
      </c>
      <c r="D27" s="11" t="s">
        <v>2</v>
      </c>
      <c r="E27" s="11" t="s">
        <v>3</v>
      </c>
      <c r="F27" s="11" t="s">
        <v>4</v>
      </c>
      <c r="G27" s="11" t="s">
        <v>5</v>
      </c>
      <c r="H27" s="11" t="s">
        <v>6</v>
      </c>
      <c r="I27" s="11" t="s">
        <v>7</v>
      </c>
      <c r="J27" s="11" t="s">
        <v>8</v>
      </c>
      <c r="K27" s="11" t="s">
        <v>9</v>
      </c>
      <c r="L27" s="11" t="s">
        <v>10</v>
      </c>
      <c r="M27" s="11" t="s">
        <v>11</v>
      </c>
      <c r="N27" s="11" t="s">
        <v>12</v>
      </c>
    </row>
    <row r="28" spans="2:14" x14ac:dyDescent="0.35">
      <c r="B28" s="2" t="s">
        <v>23</v>
      </c>
      <c r="C28" s="3">
        <v>9634953</v>
      </c>
      <c r="D28" s="3">
        <v>9655599</v>
      </c>
      <c r="E28" s="3">
        <v>9679509</v>
      </c>
      <c r="F28" s="3">
        <v>9700930</v>
      </c>
      <c r="G28" s="4">
        <v>9721415</v>
      </c>
      <c r="H28" s="3">
        <v>9733631</v>
      </c>
      <c r="I28" s="3">
        <v>9748275</v>
      </c>
      <c r="J28" s="5">
        <v>9765837</v>
      </c>
      <c r="K28" s="3">
        <v>9792680</v>
      </c>
      <c r="L28" s="3">
        <v>9823900</v>
      </c>
      <c r="M28" s="3">
        <v>9849770</v>
      </c>
      <c r="N28" s="3">
        <v>9868767</v>
      </c>
    </row>
  </sheetData>
  <mergeCells count="4">
    <mergeCell ref="B1:D6"/>
    <mergeCell ref="B11:N11"/>
    <mergeCell ref="B9:N9"/>
    <mergeCell ref="B25:N25"/>
  </mergeCells>
  <pageMargins left="0.9055118110236221" right="0.9055118110236221" top="0.74803149606299213" bottom="0.74803149606299213" header="0.31496062992125984" footer="0.31496062992125984"/>
  <pageSetup paperSize="9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opLeftCell="A36" zoomScale="120" zoomScaleNormal="120" workbookViewId="0">
      <selection activeCell="N38" sqref="N38:N49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10" customWidth="1"/>
    <col min="3" max="3" width="9.81640625" style="1" customWidth="1"/>
    <col min="4" max="4" width="9.54296875" style="1" customWidth="1"/>
    <col min="5" max="5" width="9" style="1" customWidth="1"/>
    <col min="6" max="6" width="10.1796875" style="1" customWidth="1"/>
    <col min="7" max="8" width="9.7265625" style="1" customWidth="1"/>
    <col min="9" max="9" width="9.81640625" style="1" customWidth="1"/>
    <col min="10" max="10" width="9.7265625" style="1" customWidth="1"/>
    <col min="11" max="11" width="9.54296875" style="1" customWidth="1"/>
    <col min="12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4" x14ac:dyDescent="0.35">
      <c r="B1" s="62"/>
      <c r="C1" s="62"/>
      <c r="D1" s="62"/>
    </row>
    <row r="2" spans="2:14" x14ac:dyDescent="0.35">
      <c r="B2" s="62"/>
      <c r="C2" s="62"/>
      <c r="D2" s="62"/>
    </row>
    <row r="3" spans="2:14" x14ac:dyDescent="0.35">
      <c r="B3" s="62"/>
      <c r="C3" s="62"/>
      <c r="D3" s="62"/>
    </row>
    <row r="4" spans="2:14" x14ac:dyDescent="0.35">
      <c r="B4" s="62"/>
      <c r="C4" s="62"/>
      <c r="D4" s="62"/>
    </row>
    <row r="5" spans="2:14" x14ac:dyDescent="0.35">
      <c r="B5" s="62"/>
      <c r="C5" s="62"/>
      <c r="D5" s="62"/>
    </row>
    <row r="6" spans="2:14" x14ac:dyDescent="0.35">
      <c r="B6" s="62"/>
      <c r="C6" s="62"/>
      <c r="D6" s="62"/>
    </row>
    <row r="9" spans="2:14" ht="15.5" x14ac:dyDescent="0.35">
      <c r="B9" s="63" t="s">
        <v>63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1" spans="2:14" ht="15.5" x14ac:dyDescent="0.35">
      <c r="B11" s="63" t="s">
        <v>28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3" spans="2:14" x14ac:dyDescent="0.35">
      <c r="B13" s="11" t="s">
        <v>0</v>
      </c>
      <c r="C13" s="11" t="s">
        <v>1</v>
      </c>
      <c r="D13" s="11" t="s">
        <v>2</v>
      </c>
      <c r="E13" s="11" t="s">
        <v>3</v>
      </c>
      <c r="F13" s="11" t="s">
        <v>4</v>
      </c>
      <c r="G13" s="11" t="s">
        <v>5</v>
      </c>
      <c r="H13" s="11" t="s">
        <v>6</v>
      </c>
      <c r="I13" s="11" t="s">
        <v>7</v>
      </c>
      <c r="J13" s="11" t="s">
        <v>8</v>
      </c>
      <c r="K13" s="11" t="s">
        <v>9</v>
      </c>
      <c r="L13" s="11" t="s">
        <v>10</v>
      </c>
      <c r="M13" s="11" t="s">
        <v>11</v>
      </c>
      <c r="N13" s="11" t="s">
        <v>12</v>
      </c>
    </row>
    <row r="14" spans="2:14" ht="26.5" x14ac:dyDescent="0.35">
      <c r="B14" s="55" t="s">
        <v>13</v>
      </c>
      <c r="C14" s="40">
        <v>3581574</v>
      </c>
      <c r="D14" s="40">
        <v>3589841</v>
      </c>
      <c r="E14" s="40">
        <v>3596798</v>
      </c>
      <c r="F14" s="40">
        <v>3616665</v>
      </c>
      <c r="G14" s="52">
        <f>3625184</f>
        <v>3625184</v>
      </c>
      <c r="H14" s="32">
        <f>3628633</f>
        <v>3628633</v>
      </c>
      <c r="I14" s="32">
        <v>3647183</v>
      </c>
      <c r="J14" s="32">
        <v>3650518</v>
      </c>
      <c r="K14" s="54">
        <f>3656421</f>
        <v>3656421</v>
      </c>
      <c r="L14" s="32">
        <v>3661937</v>
      </c>
      <c r="M14" s="32">
        <v>3666514</v>
      </c>
      <c r="N14" s="3">
        <v>3670844</v>
      </c>
    </row>
    <row r="15" spans="2:14" ht="26.5" x14ac:dyDescent="0.35">
      <c r="B15" s="55" t="s">
        <v>14</v>
      </c>
      <c r="C15" s="40">
        <v>205581</v>
      </c>
      <c r="D15" s="40">
        <v>206211</v>
      </c>
      <c r="E15" s="40">
        <v>206849</v>
      </c>
      <c r="F15" s="40">
        <v>207478</v>
      </c>
      <c r="G15" s="40">
        <f>208143</f>
        <v>208143</v>
      </c>
      <c r="H15" s="32">
        <f>208668</f>
        <v>208668</v>
      </c>
      <c r="I15" s="32">
        <v>209119</v>
      </c>
      <c r="J15" s="32">
        <v>209661</v>
      </c>
      <c r="K15" s="54">
        <f xml:space="preserve"> 210310</f>
        <v>210310</v>
      </c>
      <c r="L15" s="32">
        <v>210864</v>
      </c>
      <c r="M15" s="32">
        <v>211537</v>
      </c>
      <c r="N15" s="3">
        <v>212085</v>
      </c>
    </row>
    <row r="16" spans="2:14" ht="26.5" x14ac:dyDescent="0.35">
      <c r="B16" s="55" t="s">
        <v>15</v>
      </c>
      <c r="C16" s="40">
        <v>187930</v>
      </c>
      <c r="D16" s="40">
        <v>188166</v>
      </c>
      <c r="E16" s="40">
        <v>188423</v>
      </c>
      <c r="F16" s="40">
        <v>188649</v>
      </c>
      <c r="G16" s="40">
        <f>188872</f>
        <v>188872</v>
      </c>
      <c r="H16" s="32">
        <f>189126</f>
        <v>189126</v>
      </c>
      <c r="I16" s="32">
        <v>189373</v>
      </c>
      <c r="J16" s="32">
        <v>189543</v>
      </c>
      <c r="K16" s="54">
        <f xml:space="preserve"> 189691</f>
        <v>189691</v>
      </c>
      <c r="L16" s="32">
        <v>189854</v>
      </c>
      <c r="M16" s="32">
        <v>190074</v>
      </c>
      <c r="N16" s="3">
        <v>190237</v>
      </c>
    </row>
    <row r="17" spans="2:14" x14ac:dyDescent="0.35">
      <c r="B17" s="55" t="s">
        <v>16</v>
      </c>
      <c r="C17" s="40">
        <v>121442</v>
      </c>
      <c r="D17" s="40">
        <v>121771</v>
      </c>
      <c r="E17" s="40">
        <v>122140</v>
      </c>
      <c r="F17" s="40">
        <v>122435</v>
      </c>
      <c r="G17" s="40">
        <f xml:space="preserve"> 122664</f>
        <v>122664</v>
      </c>
      <c r="H17" s="32">
        <v>122825</v>
      </c>
      <c r="I17" s="32">
        <v>122891</v>
      </c>
      <c r="J17" s="32">
        <v>123161</v>
      </c>
      <c r="K17" s="54">
        <f xml:space="preserve"> 123410</f>
        <v>123410</v>
      </c>
      <c r="L17" s="32">
        <v>123688</v>
      </c>
      <c r="M17" s="32">
        <v>123898</v>
      </c>
      <c r="N17" s="3">
        <v>124110</v>
      </c>
    </row>
    <row r="18" spans="2:14" ht="26.25" customHeight="1" x14ac:dyDescent="0.35">
      <c r="B18" s="55" t="s">
        <v>17</v>
      </c>
      <c r="C18" s="40">
        <v>595632</v>
      </c>
      <c r="D18" s="40">
        <v>598847</v>
      </c>
      <c r="E18" s="40">
        <v>601653</v>
      </c>
      <c r="F18" s="40">
        <v>604776</v>
      </c>
      <c r="G18" s="40">
        <f xml:space="preserve"> 608393</f>
        <v>608393</v>
      </c>
      <c r="H18" s="32">
        <f>611546</f>
        <v>611546</v>
      </c>
      <c r="I18" s="32">
        <v>614549</v>
      </c>
      <c r="J18" s="32">
        <v>617338</v>
      </c>
      <c r="K18" s="54">
        <f xml:space="preserve"> 620323</f>
        <v>620323</v>
      </c>
      <c r="L18" s="32">
        <v>623117</v>
      </c>
      <c r="M18" s="32">
        <v>625603</v>
      </c>
      <c r="N18" s="3">
        <v>628107</v>
      </c>
    </row>
    <row r="19" spans="2:14" ht="26.5" x14ac:dyDescent="0.35">
      <c r="B19" s="55" t="s">
        <v>18</v>
      </c>
      <c r="C19" s="40">
        <v>499127</v>
      </c>
      <c r="D19" s="40">
        <v>499653</v>
      </c>
      <c r="E19" s="40">
        <v>499950</v>
      </c>
      <c r="F19" s="40">
        <v>500563</v>
      </c>
      <c r="G19" s="40">
        <f>500916</f>
        <v>500916</v>
      </c>
      <c r="H19" s="32">
        <v>501668</v>
      </c>
      <c r="I19" s="32">
        <v>502278</v>
      </c>
      <c r="J19" s="32">
        <v>502440</v>
      </c>
      <c r="K19" s="54">
        <f xml:space="preserve"> 502841</f>
        <v>502841</v>
      </c>
      <c r="L19" s="32">
        <v>503079</v>
      </c>
      <c r="M19" s="32">
        <v>503604</v>
      </c>
      <c r="N19" s="3">
        <v>503935</v>
      </c>
    </row>
    <row r="20" spans="2:14" x14ac:dyDescent="0.35">
      <c r="B20" s="55" t="s">
        <v>19</v>
      </c>
      <c r="C20" s="40">
        <v>261745</v>
      </c>
      <c r="D20" s="40">
        <v>261994</v>
      </c>
      <c r="E20" s="40">
        <v>262734</v>
      </c>
      <c r="F20" s="40">
        <v>263997</v>
      </c>
      <c r="G20" s="40">
        <f xml:space="preserve"> 264139</f>
        <v>264139</v>
      </c>
      <c r="H20" s="32">
        <f>264063</f>
        <v>264063</v>
      </c>
      <c r="I20" s="32">
        <v>264038</v>
      </c>
      <c r="J20" s="32">
        <v>264535</v>
      </c>
      <c r="K20" s="54">
        <f xml:space="preserve"> 268296</f>
        <v>268296</v>
      </c>
      <c r="L20" s="54">
        <v>273166</v>
      </c>
      <c r="M20" s="32">
        <v>276462</v>
      </c>
      <c r="N20" s="3">
        <v>281512</v>
      </c>
    </row>
    <row r="21" spans="2:14" ht="26.5" x14ac:dyDescent="0.35">
      <c r="B21" s="55" t="s">
        <v>20</v>
      </c>
      <c r="C21" s="40">
        <v>86148</v>
      </c>
      <c r="D21" s="40">
        <v>86552</v>
      </c>
      <c r="E21" s="40">
        <v>87219</v>
      </c>
      <c r="F21" s="40">
        <v>87863</v>
      </c>
      <c r="G21" s="40">
        <f xml:space="preserve">  88351</f>
        <v>88351</v>
      </c>
      <c r="H21" s="32">
        <f>88949</f>
        <v>88949</v>
      </c>
      <c r="I21" s="32">
        <v>89459</v>
      </c>
      <c r="J21" s="32">
        <v>89820</v>
      </c>
      <c r="K21" s="54">
        <f>90351</f>
        <v>90351</v>
      </c>
      <c r="L21" s="32">
        <v>90875</v>
      </c>
      <c r="M21" s="32">
        <v>91420</v>
      </c>
      <c r="N21" s="3">
        <v>91975</v>
      </c>
    </row>
    <row r="22" spans="2:14" ht="26.5" x14ac:dyDescent="0.35">
      <c r="B22" s="55" t="s">
        <v>34</v>
      </c>
      <c r="C22" s="40">
        <v>147139</v>
      </c>
      <c r="D22" s="40">
        <v>147346</v>
      </c>
      <c r="E22" s="40">
        <v>147512</v>
      </c>
      <c r="F22" s="40">
        <v>147607</v>
      </c>
      <c r="G22" s="40">
        <f xml:space="preserve"> 147835</f>
        <v>147835</v>
      </c>
      <c r="H22" s="32">
        <f>148113</f>
        <v>148113</v>
      </c>
      <c r="I22" s="32">
        <v>147976</v>
      </c>
      <c r="J22" s="32">
        <v>147965</v>
      </c>
      <c r="K22" s="54">
        <f xml:space="preserve"> 148179</f>
        <v>148179</v>
      </c>
      <c r="L22" s="32">
        <v>148241</v>
      </c>
      <c r="M22" s="32">
        <v>148497</v>
      </c>
      <c r="N22" s="3">
        <v>148839</v>
      </c>
    </row>
    <row r="23" spans="2:14" x14ac:dyDescent="0.35">
      <c r="B23" s="57" t="s">
        <v>57</v>
      </c>
      <c r="C23" s="32">
        <v>15060</v>
      </c>
      <c r="D23" s="32">
        <v>15083</v>
      </c>
      <c r="E23" s="32">
        <v>15109</v>
      </c>
      <c r="F23" s="32">
        <f>67+152+6796+34+63+8054</f>
        <v>15166</v>
      </c>
      <c r="G23" s="32">
        <f>67+ 152+ 6796 +34+ 62+8089</f>
        <v>15200</v>
      </c>
      <c r="H23" s="32">
        <f>67+152+6796+34+63+8100+17</f>
        <v>15229</v>
      </c>
      <c r="I23" s="52">
        <f>15359</f>
        <v>15359</v>
      </c>
      <c r="J23" s="32">
        <v>15260</v>
      </c>
      <c r="K23" s="32">
        <f xml:space="preserve"> 67 + 152+6790+33+ 63+ 43+ 8109</f>
        <v>15257</v>
      </c>
      <c r="L23" s="41">
        <f>67+152+6789+33+63+118+8135</f>
        <v>15357</v>
      </c>
      <c r="M23" s="32">
        <f>67+152+6790+33+63+143+8152</f>
        <v>15400</v>
      </c>
      <c r="N23" s="3">
        <v>15589</v>
      </c>
    </row>
    <row r="24" spans="2:14" ht="39.5" x14ac:dyDescent="0.35">
      <c r="B24" s="57" t="s">
        <v>58</v>
      </c>
      <c r="C24" s="40">
        <v>88376</v>
      </c>
      <c r="D24" s="54">
        <v>88376</v>
      </c>
      <c r="E24" s="54">
        <v>88376</v>
      </c>
      <c r="F24" s="40">
        <v>88376</v>
      </c>
      <c r="G24" s="54">
        <f xml:space="preserve">  88376</f>
        <v>88376</v>
      </c>
      <c r="H24" s="54">
        <f>88375</f>
        <v>88375</v>
      </c>
      <c r="I24" s="54">
        <v>88375</v>
      </c>
      <c r="J24" s="54">
        <v>88374</v>
      </c>
      <c r="K24" s="54">
        <f xml:space="preserve">  88374</f>
        <v>88374</v>
      </c>
      <c r="L24" s="32">
        <v>88373</v>
      </c>
      <c r="M24" s="32">
        <v>88373</v>
      </c>
      <c r="N24" s="3">
        <v>88373</v>
      </c>
    </row>
    <row r="25" spans="2:14" x14ac:dyDescent="0.35">
      <c r="B25" s="56" t="s">
        <v>24</v>
      </c>
      <c r="C25" s="49">
        <f t="shared" ref="C25:I25" si="0">SUM(C14:C24)</f>
        <v>5789754</v>
      </c>
      <c r="D25" s="49">
        <f t="shared" si="0"/>
        <v>5803840</v>
      </c>
      <c r="E25" s="49">
        <f t="shared" si="0"/>
        <v>5816763</v>
      </c>
      <c r="F25" s="49">
        <f t="shared" si="0"/>
        <v>5843575</v>
      </c>
      <c r="G25" s="49">
        <f t="shared" si="0"/>
        <v>5858073</v>
      </c>
      <c r="H25" s="49">
        <f t="shared" si="0"/>
        <v>5867195</v>
      </c>
      <c r="I25" s="49">
        <f t="shared" si="0"/>
        <v>5890600</v>
      </c>
      <c r="J25" s="49">
        <f>SUM(J14:J24)</f>
        <v>5898615</v>
      </c>
      <c r="K25" s="49">
        <f>SUM(K14:K24)</f>
        <v>5913453</v>
      </c>
      <c r="L25" s="49">
        <f>SUM(L14:L24)</f>
        <v>5928551</v>
      </c>
      <c r="M25" s="32">
        <f>SUM(M14:M24)</f>
        <v>5941382</v>
      </c>
      <c r="N25" s="3">
        <f>SUM(N14:N24)</f>
        <v>5955606</v>
      </c>
    </row>
    <row r="26" spans="2:14" x14ac:dyDescent="0.35">
      <c r="M26" s="47"/>
    </row>
    <row r="27" spans="2:14" x14ac:dyDescent="0.35">
      <c r="M27" s="47"/>
    </row>
    <row r="28" spans="2:14" x14ac:dyDescent="0.35">
      <c r="I28" s="60"/>
      <c r="M28" s="47"/>
    </row>
    <row r="29" spans="2:14" x14ac:dyDescent="0.35">
      <c r="M29" s="47"/>
    </row>
    <row r="30" spans="2:14" x14ac:dyDescent="0.35">
      <c r="M30" s="47"/>
    </row>
    <row r="31" spans="2:14" x14ac:dyDescent="0.35">
      <c r="M31" s="47"/>
    </row>
    <row r="32" spans="2:14" x14ac:dyDescent="0.35">
      <c r="M32" s="47"/>
    </row>
    <row r="33" spans="1:14" x14ac:dyDescent="0.35">
      <c r="M33" s="47"/>
    </row>
    <row r="34" spans="1:14" x14ac:dyDescent="0.35">
      <c r="M34" s="47"/>
    </row>
    <row r="35" spans="1:14" ht="15.5" x14ac:dyDescent="0.35">
      <c r="B35" s="63" t="s">
        <v>25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</row>
    <row r="37" spans="1:14" x14ac:dyDescent="0.35">
      <c r="B37" s="11" t="s">
        <v>26</v>
      </c>
      <c r="C37" s="11" t="s">
        <v>1</v>
      </c>
      <c r="D37" s="11" t="s">
        <v>2</v>
      </c>
      <c r="E37" s="11" t="s">
        <v>3</v>
      </c>
      <c r="F37" s="11" t="s">
        <v>4</v>
      </c>
      <c r="G37" s="11" t="s">
        <v>5</v>
      </c>
      <c r="H37" s="11" t="s">
        <v>6</v>
      </c>
      <c r="I37" s="11" t="s">
        <v>7</v>
      </c>
      <c r="J37" s="11" t="s">
        <v>8</v>
      </c>
      <c r="K37" s="11" t="s">
        <v>9</v>
      </c>
      <c r="L37" s="11" t="s">
        <v>10</v>
      </c>
      <c r="M37" s="11" t="s">
        <v>11</v>
      </c>
      <c r="N37" s="11" t="s">
        <v>12</v>
      </c>
    </row>
    <row r="38" spans="1:14" ht="26.5" x14ac:dyDescent="0.35">
      <c r="B38" s="55" t="s">
        <v>13</v>
      </c>
      <c r="C38" s="32">
        <v>8916998</v>
      </c>
      <c r="D38" s="40">
        <v>8930857</v>
      </c>
      <c r="E38" s="40">
        <v>8944050</v>
      </c>
      <c r="F38" s="40">
        <v>8968739</v>
      </c>
      <c r="G38" s="32">
        <f>8985274</f>
        <v>8985274</v>
      </c>
      <c r="H38" s="32">
        <v>8999597</v>
      </c>
      <c r="I38" s="32">
        <v>9023626</v>
      </c>
      <c r="J38" s="32">
        <v>9030123</v>
      </c>
      <c r="K38" s="40">
        <f>9040825</f>
        <v>9040825</v>
      </c>
      <c r="L38" s="32">
        <v>9051694</v>
      </c>
      <c r="M38" s="40">
        <v>9059662</v>
      </c>
      <c r="N38" s="40">
        <v>9067654</v>
      </c>
    </row>
    <row r="39" spans="1:14" ht="26.5" x14ac:dyDescent="0.35">
      <c r="B39" s="55" t="s">
        <v>14</v>
      </c>
      <c r="C39" s="32">
        <v>386423</v>
      </c>
      <c r="D39" s="40">
        <v>387434</v>
      </c>
      <c r="E39" s="32">
        <v>388589</v>
      </c>
      <c r="F39" s="40">
        <v>389554</v>
      </c>
      <c r="G39" s="32">
        <f xml:space="preserve"> 390668</f>
        <v>390668</v>
      </c>
      <c r="H39" s="32">
        <v>391573</v>
      </c>
      <c r="I39" s="32">
        <v>392416</v>
      </c>
      <c r="J39" s="32">
        <v>393350</v>
      </c>
      <c r="K39" s="40">
        <f>394541</f>
        <v>394541</v>
      </c>
      <c r="L39" s="32">
        <v>395339</v>
      </c>
      <c r="M39" s="40">
        <v>396373</v>
      </c>
      <c r="N39" s="3">
        <v>397433</v>
      </c>
    </row>
    <row r="40" spans="1:14" ht="26.5" x14ac:dyDescent="0.35">
      <c r="B40" s="55" t="s">
        <v>15</v>
      </c>
      <c r="C40" s="32">
        <v>345879</v>
      </c>
      <c r="D40" s="40">
        <v>346391</v>
      </c>
      <c r="E40" s="32">
        <v>346994</v>
      </c>
      <c r="F40" s="40">
        <v>347414</v>
      </c>
      <c r="G40" s="32">
        <f xml:space="preserve"> 347708</f>
        <v>347708</v>
      </c>
      <c r="H40" s="32">
        <v>348019</v>
      </c>
      <c r="I40" s="32">
        <v>348325</v>
      </c>
      <c r="J40" s="32">
        <v>348608</v>
      </c>
      <c r="K40" s="40">
        <f>348843</f>
        <v>348843</v>
      </c>
      <c r="L40" s="32">
        <v>349080</v>
      </c>
      <c r="M40" s="40">
        <v>349421</v>
      </c>
      <c r="N40" s="3">
        <v>349661</v>
      </c>
    </row>
    <row r="41" spans="1:14" x14ac:dyDescent="0.35">
      <c r="B41" s="55" t="s">
        <v>16</v>
      </c>
      <c r="C41" s="32">
        <v>214985</v>
      </c>
      <c r="D41" s="40">
        <v>215407</v>
      </c>
      <c r="E41" s="32">
        <v>215921</v>
      </c>
      <c r="F41" s="40">
        <v>216233</v>
      </c>
      <c r="G41" s="32">
        <f xml:space="preserve"> 216590</f>
        <v>216590</v>
      </c>
      <c r="H41" s="32">
        <v>216937</v>
      </c>
      <c r="I41" s="32">
        <v>217027</v>
      </c>
      <c r="J41" s="32">
        <v>217354</v>
      </c>
      <c r="K41" s="40">
        <f xml:space="preserve"> 217782</f>
        <v>217782</v>
      </c>
      <c r="L41" s="32">
        <v>218225</v>
      </c>
      <c r="M41" s="40">
        <v>218605</v>
      </c>
      <c r="N41" s="3">
        <v>218848</v>
      </c>
    </row>
    <row r="42" spans="1:14" ht="26.5" x14ac:dyDescent="0.35">
      <c r="B42" s="55" t="s">
        <v>17</v>
      </c>
      <c r="C42" s="32">
        <v>794441</v>
      </c>
      <c r="D42" s="40">
        <v>799179</v>
      </c>
      <c r="E42" s="32">
        <v>803301</v>
      </c>
      <c r="F42" s="40">
        <v>807065</v>
      </c>
      <c r="G42" s="32">
        <f xml:space="preserve"> 811667</f>
        <v>811667</v>
      </c>
      <c r="H42" s="32">
        <v>816029</v>
      </c>
      <c r="I42" s="32">
        <v>819619</v>
      </c>
      <c r="J42" s="32">
        <v>823137</v>
      </c>
      <c r="K42" s="40">
        <f>826887</f>
        <v>826887</v>
      </c>
      <c r="L42" s="32">
        <v>830436</v>
      </c>
      <c r="M42" s="40">
        <v>833363</v>
      </c>
      <c r="N42" s="3">
        <v>836525</v>
      </c>
    </row>
    <row r="43" spans="1:14" ht="26.5" x14ac:dyDescent="0.35">
      <c r="B43" s="55" t="s">
        <v>18</v>
      </c>
      <c r="C43" s="32">
        <v>605071</v>
      </c>
      <c r="D43" s="40">
        <v>605848</v>
      </c>
      <c r="E43" s="32">
        <v>606321</v>
      </c>
      <c r="F43" s="40">
        <v>607168</v>
      </c>
      <c r="G43" s="32">
        <f xml:space="preserve"> 608087</f>
        <v>608087</v>
      </c>
      <c r="H43" s="32">
        <v>610148</v>
      </c>
      <c r="I43" s="32">
        <v>612658</v>
      </c>
      <c r="J43" s="32">
        <v>613804</v>
      </c>
      <c r="K43" s="40">
        <f xml:space="preserve"> 615358</f>
        <v>615358</v>
      </c>
      <c r="L43" s="32">
        <v>616369</v>
      </c>
      <c r="M43" s="40">
        <v>617071</v>
      </c>
      <c r="N43" s="3">
        <v>617621</v>
      </c>
    </row>
    <row r="44" spans="1:14" x14ac:dyDescent="0.35">
      <c r="B44" s="55" t="s">
        <v>19</v>
      </c>
      <c r="C44" s="32">
        <v>479951</v>
      </c>
      <c r="D44" s="40">
        <v>480334</v>
      </c>
      <c r="E44" s="32">
        <v>481581</v>
      </c>
      <c r="F44" s="40">
        <v>483783</v>
      </c>
      <c r="G44" s="32">
        <f xml:space="preserve"> 483993</f>
        <v>483993</v>
      </c>
      <c r="H44" s="32">
        <v>484014</v>
      </c>
      <c r="I44" s="32">
        <v>484014</v>
      </c>
      <c r="J44" s="32">
        <v>485032</v>
      </c>
      <c r="K44" s="40">
        <f>492320</f>
        <v>492320</v>
      </c>
      <c r="L44" s="32">
        <v>501921</v>
      </c>
      <c r="M44" s="40">
        <v>508400</v>
      </c>
      <c r="N44" s="3">
        <v>518444</v>
      </c>
    </row>
    <row r="45" spans="1:14" ht="26.5" x14ac:dyDescent="0.35">
      <c r="B45" s="55" t="s">
        <v>20</v>
      </c>
      <c r="C45" s="32">
        <v>107982</v>
      </c>
      <c r="D45" s="40">
        <v>108408</v>
      </c>
      <c r="E45" s="32">
        <v>109113</v>
      </c>
      <c r="F45" s="40">
        <v>109800</v>
      </c>
      <c r="G45" s="32">
        <f xml:space="preserve"> 110306</f>
        <v>110306</v>
      </c>
      <c r="H45" s="32">
        <v>110940</v>
      </c>
      <c r="I45" s="32">
        <v>111457</v>
      </c>
      <c r="J45" s="32">
        <v>111837</v>
      </c>
      <c r="K45" s="40">
        <f>112373</f>
        <v>112373</v>
      </c>
      <c r="L45" s="32">
        <v>112902</v>
      </c>
      <c r="M45" s="40">
        <v>113473</v>
      </c>
      <c r="N45" s="3">
        <v>114029</v>
      </c>
    </row>
    <row r="46" spans="1:14" ht="26.5" x14ac:dyDescent="0.35">
      <c r="B46" s="55" t="s">
        <v>34</v>
      </c>
      <c r="C46" s="32">
        <v>209793</v>
      </c>
      <c r="D46" s="40">
        <v>210117</v>
      </c>
      <c r="E46" s="32">
        <v>210334</v>
      </c>
      <c r="F46" s="40">
        <v>210468</v>
      </c>
      <c r="G46" s="32">
        <f xml:space="preserve"> 210775</f>
        <v>210775</v>
      </c>
      <c r="H46" s="32">
        <v>211112</v>
      </c>
      <c r="I46" s="32">
        <v>210871</v>
      </c>
      <c r="J46" s="32">
        <v>210916</v>
      </c>
      <c r="K46" s="40">
        <v>211212</v>
      </c>
      <c r="L46" s="32">
        <v>211253</v>
      </c>
      <c r="M46" s="40">
        <v>211531</v>
      </c>
      <c r="N46" s="3">
        <v>212012</v>
      </c>
    </row>
    <row r="47" spans="1:14" x14ac:dyDescent="0.35">
      <c r="B47" s="57" t="s">
        <v>57</v>
      </c>
      <c r="C47" s="32">
        <v>46765</v>
      </c>
      <c r="D47" s="40">
        <v>46786</v>
      </c>
      <c r="E47" s="32">
        <v>46824</v>
      </c>
      <c r="F47" s="40">
        <f>53+ 428 +30731+ 35+84+15584+1</f>
        <v>46916</v>
      </c>
      <c r="G47" s="32">
        <f>53+ 428 + 30731+ 35+ 83+  15622</f>
        <v>46952</v>
      </c>
      <c r="H47" s="32">
        <f>53+428+30731+35+84+17+ 15639</f>
        <v>46987</v>
      </c>
      <c r="I47" s="32">
        <f>47025</f>
        <v>47025</v>
      </c>
      <c r="J47" s="32">
        <v>47022</v>
      </c>
      <c r="K47" s="40">
        <f>53+ 428+30718+34+84+43+15653</f>
        <v>47013</v>
      </c>
      <c r="L47" s="32">
        <f>53+428+30787+34+84+15682+118</f>
        <v>47186</v>
      </c>
      <c r="M47" s="40">
        <f>53+428+30814+34+84+15701+141</f>
        <v>47255</v>
      </c>
      <c r="N47" s="3">
        <v>47293</v>
      </c>
    </row>
    <row r="48" spans="1:14" ht="39.5" x14ac:dyDescent="0.35">
      <c r="A48" s="1" t="s">
        <v>64</v>
      </c>
      <c r="B48" s="57" t="s">
        <v>58</v>
      </c>
      <c r="C48" s="32">
        <v>88384</v>
      </c>
      <c r="D48" s="40">
        <v>88384</v>
      </c>
      <c r="E48" s="32">
        <v>88384</v>
      </c>
      <c r="F48" s="40">
        <v>88384</v>
      </c>
      <c r="G48" s="32">
        <f xml:space="preserve">  88384</f>
        <v>88384</v>
      </c>
      <c r="H48" s="32">
        <v>88377</v>
      </c>
      <c r="I48" s="32">
        <v>88377</v>
      </c>
      <c r="J48" s="32">
        <v>88376</v>
      </c>
      <c r="K48" s="40">
        <f>88376</f>
        <v>88376</v>
      </c>
      <c r="L48" s="32">
        <v>88375</v>
      </c>
      <c r="M48" s="40">
        <v>88375</v>
      </c>
      <c r="N48" s="40">
        <v>88375</v>
      </c>
    </row>
    <row r="49" spans="2:14" x14ac:dyDescent="0.35">
      <c r="B49" s="56" t="s">
        <v>24</v>
      </c>
      <c r="C49" s="48">
        <f t="shared" ref="C49:I49" si="1">SUM(C38:C48)</f>
        <v>12196672</v>
      </c>
      <c r="D49" s="48">
        <f t="shared" si="1"/>
        <v>12219145</v>
      </c>
      <c r="E49" s="48">
        <f t="shared" si="1"/>
        <v>12241412</v>
      </c>
      <c r="F49" s="48">
        <f t="shared" si="1"/>
        <v>12275524</v>
      </c>
      <c r="G49" s="48">
        <f t="shared" si="1"/>
        <v>12300404</v>
      </c>
      <c r="H49" s="48">
        <f t="shared" si="1"/>
        <v>12323733</v>
      </c>
      <c r="I49" s="48">
        <f t="shared" si="1"/>
        <v>12355415</v>
      </c>
      <c r="J49" s="48">
        <f>SUM(J38:J48)</f>
        <v>12369559</v>
      </c>
      <c r="K49" s="48">
        <f>SUM(K38:K48)</f>
        <v>12395530</v>
      </c>
      <c r="L49" s="48">
        <f>SUM(L38:L48)</f>
        <v>12422780</v>
      </c>
      <c r="M49" s="48">
        <f>SUM(M38:M48)</f>
        <v>12443529</v>
      </c>
      <c r="N49" s="48">
        <f>SUM(N38:N48)</f>
        <v>12467895</v>
      </c>
    </row>
    <row r="50" spans="2:14" x14ac:dyDescent="0.35">
      <c r="B50" s="5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</row>
    <row r="51" spans="2:14" x14ac:dyDescent="0.35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</row>
    <row r="52" spans="2:14" x14ac:dyDescent="0.35">
      <c r="B52" s="58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</row>
    <row r="53" spans="2:14" x14ac:dyDescent="0.35"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</row>
    <row r="54" spans="2:14" x14ac:dyDescent="0.35">
      <c r="B54" s="58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</row>
    <row r="55" spans="2:14" x14ac:dyDescent="0.35">
      <c r="B55" s="58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</row>
    <row r="57" spans="2:14" ht="14.25" customHeight="1" x14ac:dyDescent="0.35"/>
    <row r="58" spans="2:14" ht="15.5" x14ac:dyDescent="0.35">
      <c r="B58" s="63" t="s">
        <v>59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</row>
    <row r="60" spans="2:14" x14ac:dyDescent="0.35">
      <c r="B60" s="11" t="s">
        <v>60</v>
      </c>
      <c r="C60" s="11" t="s">
        <v>1</v>
      </c>
      <c r="D60" s="11" t="s">
        <v>2</v>
      </c>
      <c r="E60" s="11" t="s">
        <v>3</v>
      </c>
      <c r="F60" s="11" t="s">
        <v>4</v>
      </c>
      <c r="G60" s="11" t="s">
        <v>5</v>
      </c>
      <c r="H60" s="11" t="s">
        <v>6</v>
      </c>
      <c r="I60" s="11" t="s">
        <v>7</v>
      </c>
      <c r="J60" s="11" t="s">
        <v>8</v>
      </c>
      <c r="K60" s="11" t="s">
        <v>9</v>
      </c>
      <c r="L60" s="11" t="s">
        <v>10</v>
      </c>
      <c r="M60" s="11" t="s">
        <v>11</v>
      </c>
      <c r="N60" s="11" t="s">
        <v>12</v>
      </c>
    </row>
    <row r="61" spans="2:14" ht="26.5" x14ac:dyDescent="0.35">
      <c r="B61" s="55" t="s">
        <v>61</v>
      </c>
      <c r="C61" s="32">
        <f>788</f>
        <v>788</v>
      </c>
      <c r="D61" s="40">
        <f>1164</f>
        <v>1164</v>
      </c>
      <c r="E61" s="32">
        <f>723</f>
        <v>723</v>
      </c>
      <c r="F61" s="32">
        <f>710</f>
        <v>710</v>
      </c>
      <c r="G61" s="32">
        <f>1502</f>
        <v>1502</v>
      </c>
      <c r="H61" s="32">
        <f>1537</f>
        <v>1537</v>
      </c>
      <c r="I61" s="32">
        <f>875</f>
        <v>875</v>
      </c>
      <c r="J61" s="32">
        <v>816</v>
      </c>
      <c r="K61" s="40">
        <f>627</f>
        <v>627</v>
      </c>
      <c r="L61" s="32">
        <f>1118</f>
        <v>1118</v>
      </c>
      <c r="M61" s="40">
        <f>414</f>
        <v>414</v>
      </c>
      <c r="N61" s="3">
        <v>568</v>
      </c>
    </row>
  </sheetData>
  <mergeCells count="5">
    <mergeCell ref="B1:D6"/>
    <mergeCell ref="B9:N9"/>
    <mergeCell ref="B11:N11"/>
    <mergeCell ref="B35:N35"/>
    <mergeCell ref="B58:N58"/>
  </mergeCells>
  <pageMargins left="0.7" right="0.7" top="0.75" bottom="0.75" header="0.3" footer="0.3"/>
  <pageSetup paperSize="9" orientation="landscape" r:id="rId1"/>
  <rowBreaks count="1" manualBreakCount="1">
    <brk id="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5"/>
  <sheetViews>
    <sheetView topLeftCell="A32" workbookViewId="0">
      <selection activeCell="N35" sqref="N35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10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8" width="8.81640625" style="1" customWidth="1"/>
    <col min="9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4" x14ac:dyDescent="0.35">
      <c r="B1" s="62"/>
      <c r="C1" s="62"/>
      <c r="D1" s="62"/>
    </row>
    <row r="2" spans="2:14" x14ac:dyDescent="0.35">
      <c r="B2" s="62"/>
      <c r="C2" s="62"/>
      <c r="D2" s="62"/>
    </row>
    <row r="3" spans="2:14" x14ac:dyDescent="0.35">
      <c r="B3" s="62"/>
      <c r="C3" s="62"/>
      <c r="D3" s="62"/>
    </row>
    <row r="4" spans="2:14" x14ac:dyDescent="0.35">
      <c r="B4" s="62"/>
      <c r="C4" s="62"/>
      <c r="D4" s="62"/>
    </row>
    <row r="5" spans="2:14" x14ac:dyDescent="0.35">
      <c r="B5" s="62"/>
      <c r="C5" s="62"/>
      <c r="D5" s="62"/>
    </row>
    <row r="6" spans="2:14" x14ac:dyDescent="0.35">
      <c r="B6" s="62"/>
      <c r="C6" s="62"/>
      <c r="D6" s="62"/>
    </row>
    <row r="9" spans="2:14" ht="15.5" x14ac:dyDescent="0.35">
      <c r="B9" s="63" t="s">
        <v>56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1" spans="2:14" ht="15.5" x14ac:dyDescent="0.35">
      <c r="B11" s="63" t="s">
        <v>28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3" spans="2:14" x14ac:dyDescent="0.35">
      <c r="B13" s="11" t="s">
        <v>0</v>
      </c>
      <c r="C13" s="11" t="s">
        <v>1</v>
      </c>
      <c r="D13" s="11" t="s">
        <v>2</v>
      </c>
      <c r="E13" s="11" t="s">
        <v>3</v>
      </c>
      <c r="F13" s="11" t="s">
        <v>4</v>
      </c>
      <c r="G13" s="11" t="s">
        <v>5</v>
      </c>
      <c r="H13" s="11" t="s">
        <v>6</v>
      </c>
      <c r="I13" s="11" t="s">
        <v>7</v>
      </c>
      <c r="J13" s="11" t="s">
        <v>8</v>
      </c>
      <c r="K13" s="11" t="s">
        <v>9</v>
      </c>
      <c r="L13" s="11" t="s">
        <v>10</v>
      </c>
      <c r="M13" s="11" t="s">
        <v>11</v>
      </c>
      <c r="N13" s="11" t="s">
        <v>12</v>
      </c>
    </row>
    <row r="14" spans="2:14" ht="29" x14ac:dyDescent="0.35">
      <c r="B14" s="2" t="s">
        <v>13</v>
      </c>
      <c r="C14" s="40">
        <v>3500796</v>
      </c>
      <c r="D14" s="40">
        <v>3517864</v>
      </c>
      <c r="E14" s="40">
        <v>3526002</v>
      </c>
      <c r="F14" s="40">
        <v>3531420</v>
      </c>
      <c r="G14" s="40">
        <v>3539015</v>
      </c>
      <c r="H14" s="40">
        <v>3546837</v>
      </c>
      <c r="I14" s="40">
        <v>3552473</v>
      </c>
      <c r="J14" s="40">
        <v>3557712</v>
      </c>
      <c r="K14" s="40">
        <v>3563947</v>
      </c>
      <c r="L14" s="40">
        <v>3566338</v>
      </c>
      <c r="M14" s="40">
        <v>3573113</v>
      </c>
      <c r="N14" s="40">
        <v>3575770</v>
      </c>
    </row>
    <row r="15" spans="2:14" ht="29" x14ac:dyDescent="0.35">
      <c r="B15" s="2" t="s">
        <v>14</v>
      </c>
      <c r="C15" s="40">
        <v>200571</v>
      </c>
      <c r="D15" s="40">
        <v>200937</v>
      </c>
      <c r="E15" s="40">
        <v>201453</v>
      </c>
      <c r="F15" s="40">
        <v>201846</v>
      </c>
      <c r="G15" s="40">
        <v>202610</v>
      </c>
      <c r="H15" s="40">
        <v>203089</v>
      </c>
      <c r="I15" s="40">
        <v>203368</v>
      </c>
      <c r="J15" s="40">
        <v>203869</v>
      </c>
      <c r="K15" s="40">
        <v>204207</v>
      </c>
      <c r="L15" s="40">
        <v>204502</v>
      </c>
      <c r="M15" s="40">
        <v>204781</v>
      </c>
      <c r="N15" s="40">
        <v>205156</v>
      </c>
    </row>
    <row r="16" spans="2:14" ht="29" x14ac:dyDescent="0.35">
      <c r="B16" s="2" t="s">
        <v>15</v>
      </c>
      <c r="C16" s="40">
        <v>185229</v>
      </c>
      <c r="D16" s="40">
        <v>185516</v>
      </c>
      <c r="E16" s="40">
        <v>185804</v>
      </c>
      <c r="F16" s="40">
        <v>185988</v>
      </c>
      <c r="G16" s="40">
        <v>186222</v>
      </c>
      <c r="H16" s="40">
        <v>186477</v>
      </c>
      <c r="I16" s="40">
        <v>186658</v>
      </c>
      <c r="J16" s="40">
        <v>186819</v>
      </c>
      <c r="K16" s="40">
        <v>186987</v>
      </c>
      <c r="L16" s="40">
        <v>187218</v>
      </c>
      <c r="M16" s="40">
        <v>187436</v>
      </c>
      <c r="N16" s="40">
        <v>187668</v>
      </c>
    </row>
    <row r="17" spans="2:14" x14ac:dyDescent="0.35">
      <c r="B17" s="2" t="s">
        <v>16</v>
      </c>
      <c r="C17" s="40">
        <v>118570</v>
      </c>
      <c r="D17" s="40">
        <v>118926</v>
      </c>
      <c r="E17" s="40">
        <v>119153</v>
      </c>
      <c r="F17" s="40">
        <v>119385</v>
      </c>
      <c r="G17" s="40">
        <v>119574</v>
      </c>
      <c r="H17" s="40">
        <v>119877</v>
      </c>
      <c r="I17" s="40">
        <v>120023</v>
      </c>
      <c r="J17" s="40">
        <v>120278</v>
      </c>
      <c r="K17" s="40">
        <v>120573</v>
      </c>
      <c r="L17" s="40">
        <v>120865</v>
      </c>
      <c r="M17" s="40">
        <v>121066</v>
      </c>
      <c r="N17" s="40">
        <v>121260</v>
      </c>
    </row>
    <row r="18" spans="2:14" ht="29" x14ac:dyDescent="0.35">
      <c r="B18" s="2" t="s">
        <v>17</v>
      </c>
      <c r="C18" s="40">
        <v>569352</v>
      </c>
      <c r="D18" s="40">
        <v>571418</v>
      </c>
      <c r="E18" s="40">
        <v>574559</v>
      </c>
      <c r="F18" s="40">
        <v>576686</v>
      </c>
      <c r="G18" s="40">
        <v>579398</v>
      </c>
      <c r="H18" s="40">
        <v>581549</v>
      </c>
      <c r="I18" s="40">
        <v>583302</v>
      </c>
      <c r="J18" s="40">
        <v>585544</v>
      </c>
      <c r="K18" s="40">
        <v>587753</v>
      </c>
      <c r="L18" s="40">
        <v>589564</v>
      </c>
      <c r="M18" s="40">
        <v>591248</v>
      </c>
      <c r="N18" s="40">
        <v>593301</v>
      </c>
    </row>
    <row r="19" spans="2:14" ht="29" x14ac:dyDescent="0.35">
      <c r="B19" s="2" t="s">
        <v>18</v>
      </c>
      <c r="C19" s="40">
        <v>476216</v>
      </c>
      <c r="D19" s="40">
        <v>479947</v>
      </c>
      <c r="E19" s="40">
        <v>486031</v>
      </c>
      <c r="F19" s="40">
        <v>491228</v>
      </c>
      <c r="G19" s="40">
        <v>492681</v>
      </c>
      <c r="H19" s="40">
        <v>493511</v>
      </c>
      <c r="I19" s="40">
        <v>494035</v>
      </c>
      <c r="J19" s="40">
        <v>494964</v>
      </c>
      <c r="K19" s="40">
        <v>495392</v>
      </c>
      <c r="L19" s="40">
        <v>495884</v>
      </c>
      <c r="M19" s="40">
        <v>498384</v>
      </c>
      <c r="N19" s="40">
        <v>498894</v>
      </c>
    </row>
    <row r="20" spans="2:14" x14ac:dyDescent="0.35">
      <c r="B20" s="2" t="s">
        <v>19</v>
      </c>
      <c r="C20" s="40">
        <v>260418</v>
      </c>
      <c r="D20" s="40">
        <v>261115</v>
      </c>
      <c r="E20" s="40">
        <v>262745</v>
      </c>
      <c r="F20" s="40">
        <v>265053</v>
      </c>
      <c r="G20" s="40">
        <v>265554</v>
      </c>
      <c r="H20" s="40">
        <v>266244</v>
      </c>
      <c r="I20" s="40">
        <v>266302</v>
      </c>
      <c r="J20" s="40">
        <v>266723</v>
      </c>
      <c r="K20" s="40">
        <v>267258</v>
      </c>
      <c r="L20" s="40">
        <v>260018</v>
      </c>
      <c r="M20" s="40">
        <v>260494</v>
      </c>
      <c r="N20" s="40">
        <v>261306</v>
      </c>
    </row>
    <row r="21" spans="2:14" ht="29" x14ac:dyDescent="0.35">
      <c r="B21" s="2" t="s">
        <v>20</v>
      </c>
      <c r="C21" s="40">
        <v>80990</v>
      </c>
      <c r="D21" s="40">
        <v>81555</v>
      </c>
      <c r="E21" s="40">
        <v>82060</v>
      </c>
      <c r="F21" s="40">
        <v>82456</v>
      </c>
      <c r="G21" s="40">
        <v>82921</v>
      </c>
      <c r="H21" s="40">
        <v>83414</v>
      </c>
      <c r="I21" s="40">
        <v>83797</v>
      </c>
      <c r="J21" s="40">
        <v>84187</v>
      </c>
      <c r="K21" s="40">
        <v>84573</v>
      </c>
      <c r="L21" s="40">
        <v>85086</v>
      </c>
      <c r="M21" s="40">
        <v>85553</v>
      </c>
      <c r="N21" s="40">
        <v>85830</v>
      </c>
    </row>
    <row r="22" spans="2:14" ht="29" x14ac:dyDescent="0.35">
      <c r="B22" s="2" t="s">
        <v>34</v>
      </c>
      <c r="C22" s="40">
        <v>144100</v>
      </c>
      <c r="D22" s="40">
        <v>144651</v>
      </c>
      <c r="E22" s="40">
        <v>144825</v>
      </c>
      <c r="F22" s="40">
        <v>145278</v>
      </c>
      <c r="G22" s="40">
        <v>145670</v>
      </c>
      <c r="H22" s="40">
        <v>146003</v>
      </c>
      <c r="I22" s="40">
        <v>146363</v>
      </c>
      <c r="J22" s="40">
        <v>146416</v>
      </c>
      <c r="K22" s="40">
        <v>146526</v>
      </c>
      <c r="L22" s="40">
        <v>146637</v>
      </c>
      <c r="M22" s="40">
        <v>146784</v>
      </c>
      <c r="N22" s="40">
        <v>147036</v>
      </c>
    </row>
    <row r="23" spans="2:14" x14ac:dyDescent="0.35"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2:14" x14ac:dyDescent="0.35">
      <c r="B24" s="46" t="s">
        <v>57</v>
      </c>
      <c r="C24" s="40">
        <v>15022</v>
      </c>
      <c r="D24" s="40">
        <v>15020</v>
      </c>
      <c r="E24" s="40">
        <v>14977</v>
      </c>
      <c r="F24" s="40">
        <v>14963</v>
      </c>
      <c r="G24" s="40">
        <v>14958</v>
      </c>
      <c r="H24" s="40">
        <v>14966</v>
      </c>
      <c r="I24" s="40">
        <v>14980</v>
      </c>
      <c r="J24" s="40">
        <v>14980</v>
      </c>
      <c r="K24" s="40">
        <v>14980</v>
      </c>
      <c r="L24" s="40">
        <v>14976</v>
      </c>
      <c r="M24" s="40">
        <v>15013</v>
      </c>
      <c r="N24" s="40">
        <v>15020</v>
      </c>
    </row>
    <row r="25" spans="2:14" x14ac:dyDescent="0.35"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2:14" ht="35.5" x14ac:dyDescent="0.35">
      <c r="B26" s="46" t="s">
        <v>58</v>
      </c>
      <c r="C26" s="40">
        <v>88383</v>
      </c>
      <c r="D26" s="40">
        <v>88383</v>
      </c>
      <c r="E26" s="40">
        <v>88383</v>
      </c>
      <c r="F26" s="40">
        <v>88382</v>
      </c>
      <c r="G26" s="40">
        <v>88383</v>
      </c>
      <c r="H26" s="40">
        <v>88383</v>
      </c>
      <c r="I26" s="40">
        <v>88383</v>
      </c>
      <c r="J26" s="40">
        <v>88383</v>
      </c>
      <c r="K26" s="40">
        <v>88383</v>
      </c>
      <c r="L26" s="40">
        <v>88376</v>
      </c>
      <c r="M26" s="40">
        <v>88376</v>
      </c>
      <c r="N26" s="40">
        <v>88376</v>
      </c>
    </row>
    <row r="27" spans="2:14" x14ac:dyDescent="0.35"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2:14" x14ac:dyDescent="0.35">
      <c r="B28" s="7" t="s">
        <v>24</v>
      </c>
      <c r="C28" s="40">
        <f t="shared" ref="C28:M28" si="0">SUM(C14:C27)</f>
        <v>5639647</v>
      </c>
      <c r="D28" s="40">
        <f t="shared" si="0"/>
        <v>5665332</v>
      </c>
      <c r="E28" s="40">
        <f t="shared" si="0"/>
        <v>5685992</v>
      </c>
      <c r="F28" s="40">
        <f t="shared" si="0"/>
        <v>5702685</v>
      </c>
      <c r="G28" s="40">
        <f t="shared" si="0"/>
        <v>5716986</v>
      </c>
      <c r="H28" s="40">
        <f t="shared" si="0"/>
        <v>5730350</v>
      </c>
      <c r="I28" s="40">
        <f t="shared" si="0"/>
        <v>5739684</v>
      </c>
      <c r="J28" s="40">
        <f t="shared" si="0"/>
        <v>5749875</v>
      </c>
      <c r="K28" s="40">
        <f t="shared" si="0"/>
        <v>5760579</v>
      </c>
      <c r="L28" s="40">
        <f t="shared" si="0"/>
        <v>5759464</v>
      </c>
      <c r="M28" s="40">
        <f t="shared" si="0"/>
        <v>5772248</v>
      </c>
      <c r="N28" s="40">
        <f>SUM(N14:N27)</f>
        <v>5779617</v>
      </c>
    </row>
    <row r="29" spans="2:14" x14ac:dyDescent="0.35">
      <c r="M29" s="47"/>
    </row>
    <row r="30" spans="2:14" x14ac:dyDescent="0.35">
      <c r="M30" s="47"/>
    </row>
    <row r="31" spans="2:14" ht="15.5" x14ac:dyDescent="0.35">
      <c r="B31" s="63" t="s">
        <v>25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</row>
    <row r="33" spans="2:16" x14ac:dyDescent="0.35">
      <c r="B33" s="11" t="s">
        <v>26</v>
      </c>
      <c r="C33" s="11" t="s">
        <v>1</v>
      </c>
      <c r="D33" s="11" t="s">
        <v>2</v>
      </c>
      <c r="E33" s="11" t="s">
        <v>3</v>
      </c>
      <c r="F33" s="11" t="s">
        <v>4</v>
      </c>
      <c r="G33" s="11" t="s">
        <v>5</v>
      </c>
      <c r="H33" s="11" t="s">
        <v>6</v>
      </c>
      <c r="I33" s="11" t="s">
        <v>7</v>
      </c>
      <c r="J33" s="11" t="s">
        <v>8</v>
      </c>
      <c r="K33" s="11" t="s">
        <v>9</v>
      </c>
      <c r="L33" s="11" t="s">
        <v>10</v>
      </c>
      <c r="M33" s="11" t="s">
        <v>11</v>
      </c>
      <c r="N33" s="11" t="s">
        <v>12</v>
      </c>
    </row>
    <row r="34" spans="2:16" x14ac:dyDescent="0.35">
      <c r="B34" s="2"/>
      <c r="C34" s="32"/>
      <c r="D34" s="40"/>
      <c r="E34" s="32"/>
      <c r="F34" s="32"/>
      <c r="G34" s="32"/>
      <c r="H34" s="32"/>
      <c r="I34" s="32"/>
      <c r="J34" s="32"/>
      <c r="K34" s="40"/>
      <c r="L34" s="32"/>
      <c r="M34" s="40"/>
      <c r="N34" s="3"/>
    </row>
    <row r="35" spans="2:16" ht="29" x14ac:dyDescent="0.35">
      <c r="B35" s="2" t="s">
        <v>13</v>
      </c>
      <c r="C35" s="32">
        <v>8758676</v>
      </c>
      <c r="D35" s="40">
        <v>8782122</v>
      </c>
      <c r="E35" s="52">
        <v>8799552</v>
      </c>
      <c r="F35" s="32">
        <v>8811394</v>
      </c>
      <c r="G35" s="32">
        <v>8825811</v>
      </c>
      <c r="H35" s="32">
        <v>8841174</v>
      </c>
      <c r="I35" s="32">
        <v>8851905</v>
      </c>
      <c r="J35" s="32">
        <v>8862008</v>
      </c>
      <c r="K35" s="40">
        <v>8873329</v>
      </c>
      <c r="L35" s="32">
        <v>8883874</v>
      </c>
      <c r="M35" s="40">
        <v>8900728</v>
      </c>
      <c r="N35" s="3">
        <v>8905513</v>
      </c>
    </row>
    <row r="36" spans="2:16" ht="29" x14ac:dyDescent="0.35">
      <c r="B36" s="2" t="s">
        <v>14</v>
      </c>
      <c r="C36" s="32">
        <v>377973</v>
      </c>
      <c r="D36" s="40">
        <v>378631</v>
      </c>
      <c r="E36" s="32">
        <v>379410</v>
      </c>
      <c r="F36" s="32">
        <v>379985</v>
      </c>
      <c r="G36" s="32">
        <v>380981</v>
      </c>
      <c r="H36" s="32">
        <v>381948</v>
      </c>
      <c r="I36" s="32">
        <v>382542</v>
      </c>
      <c r="J36" s="32">
        <v>383209</v>
      </c>
      <c r="K36" s="40">
        <v>383897</v>
      </c>
      <c r="L36" s="32">
        <v>384490</v>
      </c>
      <c r="M36" s="40">
        <v>385052</v>
      </c>
      <c r="N36" s="3">
        <v>385723</v>
      </c>
    </row>
    <row r="37" spans="2:16" ht="29" x14ac:dyDescent="0.35">
      <c r="B37" s="2" t="s">
        <v>15</v>
      </c>
      <c r="C37" s="32">
        <v>340469</v>
      </c>
      <c r="D37" s="40">
        <v>340763</v>
      </c>
      <c r="E37" s="32">
        <v>341277</v>
      </c>
      <c r="F37" s="32">
        <v>341556</v>
      </c>
      <c r="G37" s="32">
        <v>341903</v>
      </c>
      <c r="H37" s="32">
        <v>342317</v>
      </c>
      <c r="I37" s="32">
        <v>342585</v>
      </c>
      <c r="J37" s="32">
        <v>343086</v>
      </c>
      <c r="K37" s="40">
        <v>343931</v>
      </c>
      <c r="L37" s="32">
        <v>344386</v>
      </c>
      <c r="M37" s="40">
        <v>345029</v>
      </c>
      <c r="N37" s="3">
        <v>345372</v>
      </c>
    </row>
    <row r="38" spans="2:16" x14ac:dyDescent="0.35">
      <c r="B38" s="2" t="s">
        <v>16</v>
      </c>
      <c r="C38" s="32">
        <v>207215</v>
      </c>
      <c r="D38" s="40">
        <v>207961</v>
      </c>
      <c r="E38" s="32">
        <v>208954</v>
      </c>
      <c r="F38" s="32">
        <v>209465</v>
      </c>
      <c r="G38" s="32">
        <v>209913</v>
      </c>
      <c r="H38" s="32">
        <v>210449</v>
      </c>
      <c r="I38" s="32">
        <v>210620</v>
      </c>
      <c r="J38" s="32">
        <v>211772</v>
      </c>
      <c r="K38" s="40">
        <v>212321</v>
      </c>
      <c r="L38" s="32">
        <v>213019</v>
      </c>
      <c r="M38" s="40">
        <v>213705</v>
      </c>
      <c r="N38" s="3">
        <v>214344</v>
      </c>
    </row>
    <row r="39" spans="2:16" ht="29" x14ac:dyDescent="0.35">
      <c r="B39" s="2" t="s">
        <v>17</v>
      </c>
      <c r="C39" s="32">
        <v>757879</v>
      </c>
      <c r="D39" s="40">
        <v>760427</v>
      </c>
      <c r="E39" s="52">
        <v>764181</v>
      </c>
      <c r="F39" s="52">
        <v>766536</v>
      </c>
      <c r="G39" s="32">
        <v>769660</v>
      </c>
      <c r="H39" s="32">
        <v>772484</v>
      </c>
      <c r="I39" s="32">
        <v>774804</v>
      </c>
      <c r="J39" s="32">
        <v>777756</v>
      </c>
      <c r="K39" s="40">
        <v>780899</v>
      </c>
      <c r="L39" s="32">
        <v>783677</v>
      </c>
      <c r="M39" s="40">
        <v>787676</v>
      </c>
      <c r="N39" s="3">
        <v>790937</v>
      </c>
    </row>
    <row r="40" spans="2:16" ht="29" x14ac:dyDescent="0.35">
      <c r="B40" s="2" t="s">
        <v>18</v>
      </c>
      <c r="C40" s="32">
        <v>565511</v>
      </c>
      <c r="D40" s="40">
        <v>569571</v>
      </c>
      <c r="E40" s="32">
        <v>576345</v>
      </c>
      <c r="F40" s="32">
        <v>582040</v>
      </c>
      <c r="G40" s="32">
        <v>585689</v>
      </c>
      <c r="H40" s="32">
        <v>588387</v>
      </c>
      <c r="I40" s="32">
        <v>590890</v>
      </c>
      <c r="J40" s="32">
        <v>594120</v>
      </c>
      <c r="K40" s="40">
        <v>596794</v>
      </c>
      <c r="L40" s="32">
        <v>598346</v>
      </c>
      <c r="M40" s="40">
        <v>603804</v>
      </c>
      <c r="N40" s="3">
        <v>604567</v>
      </c>
    </row>
    <row r="41" spans="2:16" x14ac:dyDescent="0.35">
      <c r="B41" s="2" t="s">
        <v>19</v>
      </c>
      <c r="C41" s="32">
        <v>478632</v>
      </c>
      <c r="D41" s="40">
        <v>480270</v>
      </c>
      <c r="E41" s="52">
        <v>482597</v>
      </c>
      <c r="F41" s="52">
        <v>488202</v>
      </c>
      <c r="G41" s="32">
        <v>489126</v>
      </c>
      <c r="H41" s="32">
        <v>490304</v>
      </c>
      <c r="I41" s="32">
        <v>490287</v>
      </c>
      <c r="J41" s="32">
        <v>491058</v>
      </c>
      <c r="K41" s="40">
        <v>491987</v>
      </c>
      <c r="L41" s="32">
        <v>477456</v>
      </c>
      <c r="M41" s="40">
        <v>478181</v>
      </c>
      <c r="N41" s="3">
        <v>479316</v>
      </c>
    </row>
    <row r="42" spans="2:16" ht="29" x14ac:dyDescent="0.35">
      <c r="B42" s="2" t="s">
        <v>20</v>
      </c>
      <c r="C42" s="32">
        <v>102477</v>
      </c>
      <c r="D42" s="40">
        <v>103062</v>
      </c>
      <c r="E42" s="32">
        <v>103576</v>
      </c>
      <c r="F42" s="32">
        <v>103984</v>
      </c>
      <c r="G42" s="32">
        <v>104471</v>
      </c>
      <c r="H42" s="32">
        <v>104967</v>
      </c>
      <c r="I42" s="32">
        <v>105458</v>
      </c>
      <c r="J42" s="32">
        <v>105984</v>
      </c>
      <c r="K42" s="40">
        <v>106379</v>
      </c>
      <c r="L42" s="32">
        <v>106899</v>
      </c>
      <c r="M42" s="40">
        <v>107372</v>
      </c>
      <c r="N42" s="3">
        <v>107649</v>
      </c>
    </row>
    <row r="43" spans="2:16" ht="29" x14ac:dyDescent="0.35">
      <c r="B43" s="2" t="s">
        <v>34</v>
      </c>
      <c r="C43" s="32">
        <v>205788</v>
      </c>
      <c r="D43" s="40">
        <v>206563</v>
      </c>
      <c r="E43" s="52">
        <v>206867</v>
      </c>
      <c r="F43" s="52">
        <v>207410</v>
      </c>
      <c r="G43" s="32">
        <v>208114</v>
      </c>
      <c r="H43" s="32">
        <v>208454</v>
      </c>
      <c r="I43" s="32">
        <v>208819</v>
      </c>
      <c r="J43" s="32">
        <v>208874</v>
      </c>
      <c r="K43" s="40">
        <v>209020</v>
      </c>
      <c r="L43" s="32">
        <v>209141</v>
      </c>
      <c r="M43" s="40">
        <v>209277</v>
      </c>
      <c r="N43" s="3">
        <v>209638</v>
      </c>
    </row>
    <row r="44" spans="2:16" x14ac:dyDescent="0.35">
      <c r="B44" s="46"/>
      <c r="C44" s="32"/>
      <c r="D44" s="40"/>
      <c r="E44" s="32"/>
      <c r="F44" s="32"/>
      <c r="G44" s="32"/>
      <c r="H44" s="32"/>
      <c r="I44" s="32"/>
      <c r="J44" s="32"/>
      <c r="K44" s="40"/>
      <c r="L44" s="32"/>
      <c r="M44" s="40"/>
      <c r="N44" s="3"/>
    </row>
    <row r="45" spans="2:16" x14ac:dyDescent="0.35">
      <c r="B45" s="46" t="s">
        <v>57</v>
      </c>
      <c r="C45" s="32">
        <v>46997</v>
      </c>
      <c r="D45" s="40">
        <v>46993</v>
      </c>
      <c r="E45" s="32">
        <v>46810</v>
      </c>
      <c r="F45" s="52">
        <v>46679</v>
      </c>
      <c r="G45" s="32">
        <v>46658</v>
      </c>
      <c r="H45" s="32">
        <v>46677</v>
      </c>
      <c r="I45" s="32">
        <v>46697</v>
      </c>
      <c r="J45" s="32">
        <v>46697</v>
      </c>
      <c r="K45" s="40">
        <v>46697</v>
      </c>
      <c r="L45" s="32">
        <v>46688</v>
      </c>
      <c r="M45" s="40">
        <v>46723</v>
      </c>
      <c r="N45" s="3">
        <v>46719</v>
      </c>
    </row>
    <row r="46" spans="2:16" x14ac:dyDescent="0.35">
      <c r="B46" s="46"/>
      <c r="C46" s="32"/>
      <c r="D46" s="40"/>
      <c r="E46" s="32"/>
      <c r="F46" s="32"/>
      <c r="G46" s="32"/>
      <c r="H46" s="32"/>
      <c r="I46" s="32"/>
      <c r="J46" s="32"/>
      <c r="K46" s="40"/>
      <c r="L46" s="32"/>
      <c r="M46" s="40"/>
      <c r="N46" s="3"/>
    </row>
    <row r="47" spans="2:16" ht="35.5" x14ac:dyDescent="0.35">
      <c r="B47" s="46" t="s">
        <v>58</v>
      </c>
      <c r="C47" s="32">
        <v>88392</v>
      </c>
      <c r="D47" s="40">
        <v>88392</v>
      </c>
      <c r="E47" s="32">
        <v>88391</v>
      </c>
      <c r="F47" s="32">
        <v>88391</v>
      </c>
      <c r="G47" s="32">
        <v>88391</v>
      </c>
      <c r="H47" s="32">
        <v>88391</v>
      </c>
      <c r="I47" s="32">
        <v>88391</v>
      </c>
      <c r="J47" s="32">
        <v>88391</v>
      </c>
      <c r="K47" s="40">
        <v>88391</v>
      </c>
      <c r="L47" s="32">
        <v>88384</v>
      </c>
      <c r="M47" s="40">
        <v>88384</v>
      </c>
      <c r="N47" s="3">
        <v>88384</v>
      </c>
      <c r="P47" s="51"/>
    </row>
    <row r="48" spans="2:16" x14ac:dyDescent="0.35">
      <c r="B48" s="2"/>
      <c r="C48" s="32"/>
      <c r="D48" s="40"/>
      <c r="E48" s="32"/>
      <c r="F48" s="32"/>
      <c r="G48" s="32"/>
      <c r="H48" s="32"/>
      <c r="I48" s="32"/>
      <c r="J48" s="32"/>
      <c r="K48" s="40"/>
      <c r="L48" s="32"/>
      <c r="M48" s="40"/>
      <c r="N48" s="3"/>
    </row>
    <row r="49" spans="2:14" x14ac:dyDescent="0.35">
      <c r="B49" s="7" t="s">
        <v>24</v>
      </c>
      <c r="C49" s="48">
        <f t="shared" ref="C49:M49" si="1">SUM(C35:C48)</f>
        <v>11930009</v>
      </c>
      <c r="D49" s="48">
        <f t="shared" si="1"/>
        <v>11964755</v>
      </c>
      <c r="E49" s="48">
        <f t="shared" si="1"/>
        <v>11997960</v>
      </c>
      <c r="F49" s="48">
        <f t="shared" si="1"/>
        <v>12025642</v>
      </c>
      <c r="G49" s="48">
        <f t="shared" si="1"/>
        <v>12050717</v>
      </c>
      <c r="H49" s="48">
        <f t="shared" si="1"/>
        <v>12075552</v>
      </c>
      <c r="I49" s="48">
        <f t="shared" si="1"/>
        <v>12092998</v>
      </c>
      <c r="J49" s="48">
        <f t="shared" si="1"/>
        <v>12112955</v>
      </c>
      <c r="K49" s="48">
        <f t="shared" si="1"/>
        <v>12133645</v>
      </c>
      <c r="L49" s="48">
        <f t="shared" si="1"/>
        <v>12136360</v>
      </c>
      <c r="M49" s="48">
        <f t="shared" si="1"/>
        <v>12165931</v>
      </c>
      <c r="N49" s="48">
        <f>SUM(N35:N48)</f>
        <v>12178162</v>
      </c>
    </row>
    <row r="50" spans="2:14" x14ac:dyDescent="0.35">
      <c r="B5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2" spans="2:14" ht="15.5" x14ac:dyDescent="0.35">
      <c r="B52" s="63" t="s">
        <v>59</v>
      </c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</row>
    <row r="54" spans="2:14" x14ac:dyDescent="0.35">
      <c r="B54" s="11" t="s">
        <v>60</v>
      </c>
      <c r="C54" s="11" t="s">
        <v>1</v>
      </c>
      <c r="D54" s="11" t="s">
        <v>2</v>
      </c>
      <c r="E54" s="11" t="s">
        <v>3</v>
      </c>
      <c r="F54" s="11" t="s">
        <v>4</v>
      </c>
      <c r="G54" s="11" t="s">
        <v>5</v>
      </c>
      <c r="H54" s="11" t="s">
        <v>6</v>
      </c>
      <c r="I54" s="11" t="s">
        <v>7</v>
      </c>
      <c r="J54" s="11" t="s">
        <v>8</v>
      </c>
      <c r="K54" s="11" t="s">
        <v>9</v>
      </c>
      <c r="L54" s="11" t="s">
        <v>10</v>
      </c>
      <c r="M54" s="11" t="s">
        <v>11</v>
      </c>
      <c r="N54" s="11" t="s">
        <v>12</v>
      </c>
    </row>
    <row r="55" spans="2:14" ht="29" x14ac:dyDescent="0.35">
      <c r="B55" s="2" t="s">
        <v>61</v>
      </c>
      <c r="C55" s="32">
        <v>893</v>
      </c>
      <c r="D55" s="40">
        <v>1222</v>
      </c>
      <c r="E55" s="32">
        <v>1446</v>
      </c>
      <c r="F55" s="32">
        <v>1809</v>
      </c>
      <c r="G55" s="32">
        <v>1531</v>
      </c>
      <c r="H55" s="32">
        <v>1326</v>
      </c>
      <c r="I55" s="32">
        <v>1245</v>
      </c>
      <c r="J55" s="32">
        <v>1548</v>
      </c>
      <c r="K55" s="40">
        <v>758</v>
      </c>
      <c r="L55" s="32">
        <v>611</v>
      </c>
      <c r="M55" s="40">
        <v>834</v>
      </c>
      <c r="N55" s="3">
        <v>1557</v>
      </c>
    </row>
  </sheetData>
  <mergeCells count="5">
    <mergeCell ref="B1:D6"/>
    <mergeCell ref="B9:N9"/>
    <mergeCell ref="B11:N11"/>
    <mergeCell ref="B31:N31"/>
    <mergeCell ref="B52:N5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zoomScaleNormal="100" workbookViewId="0">
      <selection activeCell="P30" sqref="P30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10" customWidth="1"/>
    <col min="3" max="3" width="8.7265625" style="1" customWidth="1"/>
    <col min="4" max="4" width="10.72656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4" x14ac:dyDescent="0.35">
      <c r="B1" s="62"/>
      <c r="C1" s="62"/>
      <c r="D1" s="62"/>
    </row>
    <row r="2" spans="2:14" x14ac:dyDescent="0.35">
      <c r="B2" s="62"/>
      <c r="C2" s="62"/>
      <c r="D2" s="62"/>
    </row>
    <row r="3" spans="2:14" x14ac:dyDescent="0.35">
      <c r="B3" s="62"/>
      <c r="C3" s="62"/>
      <c r="D3" s="62"/>
    </row>
    <row r="4" spans="2:14" x14ac:dyDescent="0.35">
      <c r="B4" s="62"/>
      <c r="C4" s="62"/>
      <c r="D4" s="62"/>
    </row>
    <row r="5" spans="2:14" x14ac:dyDescent="0.35">
      <c r="B5" s="62"/>
      <c r="C5" s="62"/>
      <c r="D5" s="62"/>
    </row>
    <row r="6" spans="2:14" x14ac:dyDescent="0.35">
      <c r="B6" s="62"/>
      <c r="C6" s="62"/>
      <c r="D6" s="62"/>
    </row>
    <row r="9" spans="2:14" ht="15.5" x14ac:dyDescent="0.35">
      <c r="B9" s="63" t="s">
        <v>53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1" spans="2:14" ht="15.5" x14ac:dyDescent="0.35">
      <c r="B11" s="63" t="s">
        <v>28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3" spans="2:14" x14ac:dyDescent="0.35">
      <c r="B13" s="11" t="s">
        <v>0</v>
      </c>
      <c r="C13" s="11" t="s">
        <v>1</v>
      </c>
      <c r="D13" s="11" t="s">
        <v>2</v>
      </c>
      <c r="E13" s="11" t="s">
        <v>3</v>
      </c>
      <c r="F13" s="11" t="s">
        <v>4</v>
      </c>
      <c r="G13" s="11" t="s">
        <v>5</v>
      </c>
      <c r="H13" s="11" t="s">
        <v>6</v>
      </c>
      <c r="I13" s="11" t="s">
        <v>7</v>
      </c>
      <c r="J13" s="11" t="s">
        <v>8</v>
      </c>
      <c r="K13" s="11" t="s">
        <v>9</v>
      </c>
      <c r="L13" s="11" t="s">
        <v>10</v>
      </c>
      <c r="M13" s="11" t="s">
        <v>11</v>
      </c>
      <c r="N13" s="11" t="s">
        <v>12</v>
      </c>
    </row>
    <row r="14" spans="2:14" ht="29" x14ac:dyDescent="0.35">
      <c r="B14" s="2" t="s">
        <v>13</v>
      </c>
      <c r="C14" s="42">
        <v>3409054</v>
      </c>
      <c r="D14" s="32">
        <v>3417764</v>
      </c>
      <c r="E14" s="42">
        <v>3427565</v>
      </c>
      <c r="F14" s="42">
        <v>3432052</v>
      </c>
      <c r="G14" s="42">
        <v>3440169</v>
      </c>
      <c r="H14" s="42">
        <v>3455026</v>
      </c>
      <c r="I14" s="42">
        <v>3461406</v>
      </c>
      <c r="J14" s="42">
        <v>3465067</v>
      </c>
      <c r="K14" s="45">
        <v>3470338</v>
      </c>
      <c r="L14" s="42">
        <v>3475274</v>
      </c>
      <c r="M14" s="45">
        <v>3480314</v>
      </c>
      <c r="N14" s="3">
        <v>3486742</v>
      </c>
    </row>
    <row r="15" spans="2:14" ht="29" x14ac:dyDescent="0.35">
      <c r="B15" s="2" t="s">
        <v>14</v>
      </c>
      <c r="C15" s="42">
        <v>193235</v>
      </c>
      <c r="D15" s="42">
        <v>194263</v>
      </c>
      <c r="E15" s="42">
        <v>195446</v>
      </c>
      <c r="F15" s="42">
        <v>196342</v>
      </c>
      <c r="G15" s="42">
        <v>196758</v>
      </c>
      <c r="H15" s="42">
        <v>197436</v>
      </c>
      <c r="I15" s="42">
        <v>197981</v>
      </c>
      <c r="J15" s="42">
        <v>198583</v>
      </c>
      <c r="K15" s="45">
        <v>199016</v>
      </c>
      <c r="L15" s="42">
        <v>199408</v>
      </c>
      <c r="M15" s="45">
        <v>199742</v>
      </c>
      <c r="N15" s="3">
        <v>200086</v>
      </c>
    </row>
    <row r="16" spans="2:14" ht="29" x14ac:dyDescent="0.35">
      <c r="B16" s="2" t="s">
        <v>15</v>
      </c>
      <c r="C16" s="42">
        <v>181762</v>
      </c>
      <c r="D16" s="42">
        <v>181897</v>
      </c>
      <c r="E16" s="42">
        <v>182283</v>
      </c>
      <c r="F16" s="42">
        <v>182484</v>
      </c>
      <c r="G16" s="42">
        <v>182893</v>
      </c>
      <c r="H16" s="42">
        <v>183330</v>
      </c>
      <c r="I16" s="42">
        <v>183661</v>
      </c>
      <c r="J16" s="42">
        <v>183803</v>
      </c>
      <c r="K16" s="45">
        <v>184106</v>
      </c>
      <c r="L16" s="42">
        <v>184319</v>
      </c>
      <c r="M16" s="45">
        <v>184674</v>
      </c>
      <c r="N16" s="3">
        <v>184956</v>
      </c>
    </row>
    <row r="17" spans="2:14" x14ac:dyDescent="0.35">
      <c r="B17" s="2" t="s">
        <v>16</v>
      </c>
      <c r="C17" s="42">
        <v>114436</v>
      </c>
      <c r="D17" s="42">
        <v>114851</v>
      </c>
      <c r="E17" s="42">
        <v>115243</v>
      </c>
      <c r="F17" s="42">
        <v>115546</v>
      </c>
      <c r="G17" s="42">
        <v>115797</v>
      </c>
      <c r="H17" s="42">
        <v>116221</v>
      </c>
      <c r="I17" s="42">
        <v>116459</v>
      </c>
      <c r="J17" s="42">
        <v>116811</v>
      </c>
      <c r="K17" s="45">
        <v>117132</v>
      </c>
      <c r="L17" s="42">
        <v>117594</v>
      </c>
      <c r="M17" s="45">
        <v>117863</v>
      </c>
      <c r="N17" s="3">
        <v>118322</v>
      </c>
    </row>
    <row r="18" spans="2:14" ht="29" x14ac:dyDescent="0.35">
      <c r="B18" s="2" t="s">
        <v>17</v>
      </c>
      <c r="C18" s="42">
        <v>541641</v>
      </c>
      <c r="D18" s="42">
        <v>544262</v>
      </c>
      <c r="E18" s="42">
        <v>547344</v>
      </c>
      <c r="F18" s="42">
        <v>549932</v>
      </c>
      <c r="G18" s="42">
        <v>552059</v>
      </c>
      <c r="H18" s="42">
        <v>554567</v>
      </c>
      <c r="I18" s="42">
        <v>557027</v>
      </c>
      <c r="J18" s="42">
        <v>558844</v>
      </c>
      <c r="K18" s="45">
        <v>561214</v>
      </c>
      <c r="L18" s="42">
        <v>563672</v>
      </c>
      <c r="M18" s="45">
        <v>565488</v>
      </c>
      <c r="N18" s="3">
        <v>567557</v>
      </c>
    </row>
    <row r="19" spans="2:14" ht="29" x14ac:dyDescent="0.35">
      <c r="B19" s="2" t="s">
        <v>18</v>
      </c>
      <c r="C19" s="42">
        <v>410127</v>
      </c>
      <c r="D19" s="42">
        <v>414107</v>
      </c>
      <c r="E19" s="42">
        <v>417982</v>
      </c>
      <c r="F19" s="42">
        <v>422017</v>
      </c>
      <c r="G19" s="42">
        <v>425542</v>
      </c>
      <c r="H19" s="42">
        <v>430298</v>
      </c>
      <c r="I19" s="42">
        <v>435088</v>
      </c>
      <c r="J19" s="42">
        <v>440469</v>
      </c>
      <c r="K19" s="45">
        <v>446611</v>
      </c>
      <c r="L19" s="42">
        <v>455076</v>
      </c>
      <c r="M19" s="45">
        <v>469361</v>
      </c>
      <c r="N19" s="3">
        <v>472802</v>
      </c>
    </row>
    <row r="20" spans="2:14" x14ac:dyDescent="0.35">
      <c r="B20" s="2" t="s">
        <v>19</v>
      </c>
      <c r="C20" s="42">
        <v>252395</v>
      </c>
      <c r="D20" s="42">
        <v>253031</v>
      </c>
      <c r="E20" s="42">
        <v>248930</v>
      </c>
      <c r="F20" s="42">
        <v>254288</v>
      </c>
      <c r="G20" s="42">
        <v>255060</v>
      </c>
      <c r="H20" s="42">
        <v>255624</v>
      </c>
      <c r="I20" s="42">
        <v>256907</v>
      </c>
      <c r="J20" s="42">
        <v>257381</v>
      </c>
      <c r="K20" s="45">
        <v>257973</v>
      </c>
      <c r="L20" s="42">
        <v>258491</v>
      </c>
      <c r="M20" s="45">
        <v>259393</v>
      </c>
      <c r="N20" s="3">
        <v>259865</v>
      </c>
    </row>
    <row r="21" spans="2:14" ht="29" x14ac:dyDescent="0.35">
      <c r="B21" s="2" t="s">
        <v>20</v>
      </c>
      <c r="C21" s="42">
        <v>73443</v>
      </c>
      <c r="D21" s="42">
        <v>74128</v>
      </c>
      <c r="E21" s="42">
        <v>75050</v>
      </c>
      <c r="F21" s="42">
        <v>75998</v>
      </c>
      <c r="G21" s="42">
        <v>76710</v>
      </c>
      <c r="H21" s="42">
        <v>77281</v>
      </c>
      <c r="I21" s="42">
        <v>77891</v>
      </c>
      <c r="J21" s="42">
        <v>78306</v>
      </c>
      <c r="K21" s="45">
        <v>78762</v>
      </c>
      <c r="L21" s="42">
        <v>79387</v>
      </c>
      <c r="M21" s="45">
        <v>79960</v>
      </c>
      <c r="N21" s="3">
        <v>80497</v>
      </c>
    </row>
    <row r="22" spans="2:14" ht="29" x14ac:dyDescent="0.35">
      <c r="B22" s="2" t="s">
        <v>34</v>
      </c>
      <c r="C22" s="42">
        <v>138543</v>
      </c>
      <c r="D22" s="42">
        <v>139027</v>
      </c>
      <c r="E22" s="42">
        <v>139405</v>
      </c>
      <c r="F22" s="42">
        <v>139689</v>
      </c>
      <c r="G22" s="42">
        <v>140073</v>
      </c>
      <c r="H22" s="42">
        <v>140444</v>
      </c>
      <c r="I22" s="42">
        <v>140774</v>
      </c>
      <c r="J22" s="42">
        <v>141292</v>
      </c>
      <c r="K22" s="45">
        <v>141769</v>
      </c>
      <c r="L22" s="42">
        <v>142102</v>
      </c>
      <c r="M22" s="45">
        <v>142930</v>
      </c>
      <c r="N22" s="3">
        <v>143500</v>
      </c>
    </row>
    <row r="23" spans="2:14" x14ac:dyDescent="0.35">
      <c r="B23" s="46" t="s">
        <v>54</v>
      </c>
      <c r="C23" s="42">
        <v>67</v>
      </c>
      <c r="D23" s="42">
        <v>67</v>
      </c>
      <c r="E23" s="42">
        <v>67</v>
      </c>
      <c r="F23" s="42">
        <v>67</v>
      </c>
      <c r="G23" s="42">
        <v>67</v>
      </c>
      <c r="H23" s="42">
        <v>67</v>
      </c>
      <c r="I23" s="42">
        <v>67</v>
      </c>
      <c r="J23" s="42">
        <v>67</v>
      </c>
      <c r="K23" s="42">
        <v>67</v>
      </c>
      <c r="L23" s="44">
        <v>67</v>
      </c>
      <c r="M23" s="45">
        <v>67</v>
      </c>
      <c r="N23" s="3">
        <v>67</v>
      </c>
    </row>
    <row r="24" spans="2:14" ht="24" x14ac:dyDescent="0.35">
      <c r="B24" s="46" t="s">
        <v>55</v>
      </c>
      <c r="C24" s="45">
        <v>88383</v>
      </c>
      <c r="D24" s="45">
        <v>88383</v>
      </c>
      <c r="E24" s="45">
        <v>88383</v>
      </c>
      <c r="F24" s="45">
        <v>88383</v>
      </c>
      <c r="G24" s="45">
        <v>88383</v>
      </c>
      <c r="H24" s="45">
        <v>88383</v>
      </c>
      <c r="I24" s="45">
        <v>88383</v>
      </c>
      <c r="J24" s="45">
        <v>88383</v>
      </c>
      <c r="K24" s="45">
        <v>88383</v>
      </c>
      <c r="L24" s="42">
        <v>88383</v>
      </c>
      <c r="M24" s="45">
        <v>88383</v>
      </c>
      <c r="N24" s="3">
        <v>88383</v>
      </c>
    </row>
    <row r="25" spans="2:14" x14ac:dyDescent="0.35">
      <c r="B25" s="46" t="s">
        <v>62</v>
      </c>
      <c r="C25" s="42">
        <v>14602</v>
      </c>
      <c r="D25" s="42">
        <v>14651</v>
      </c>
      <c r="E25" s="42">
        <v>14665</v>
      </c>
      <c r="F25" s="42">
        <v>14705</v>
      </c>
      <c r="G25" s="42">
        <v>14795</v>
      </c>
      <c r="H25" s="42">
        <v>14879</v>
      </c>
      <c r="I25" s="42">
        <v>14881</v>
      </c>
      <c r="J25" s="42">
        <v>14887</v>
      </c>
      <c r="K25" s="42">
        <v>14888</v>
      </c>
      <c r="L25" s="42">
        <v>14888</v>
      </c>
      <c r="M25" s="45">
        <v>14891</v>
      </c>
      <c r="N25" s="3">
        <v>14955</v>
      </c>
    </row>
    <row r="26" spans="2:14" x14ac:dyDescent="0.35">
      <c r="B26" s="7" t="s">
        <v>24</v>
      </c>
      <c r="C26" s="43">
        <f>SUM(C14:C25)</f>
        <v>5417688</v>
      </c>
      <c r="D26" s="43">
        <f t="shared" ref="D26:N26" si="0">SUM(D14:D25)</f>
        <v>5436431</v>
      </c>
      <c r="E26" s="43">
        <f t="shared" si="0"/>
        <v>5452363</v>
      </c>
      <c r="F26" s="43">
        <f t="shared" si="0"/>
        <v>5471503</v>
      </c>
      <c r="G26" s="43">
        <f t="shared" si="0"/>
        <v>5488306</v>
      </c>
      <c r="H26" s="43">
        <f t="shared" si="0"/>
        <v>5513556</v>
      </c>
      <c r="I26" s="43">
        <f t="shared" si="0"/>
        <v>5530525</v>
      </c>
      <c r="J26" s="43">
        <f t="shared" si="0"/>
        <v>5543893</v>
      </c>
      <c r="K26" s="43">
        <f t="shared" si="0"/>
        <v>5560259</v>
      </c>
      <c r="L26" s="43">
        <f t="shared" si="0"/>
        <v>5578661</v>
      </c>
      <c r="M26" s="43">
        <f t="shared" si="0"/>
        <v>5603066</v>
      </c>
      <c r="N26" s="43">
        <f t="shared" si="0"/>
        <v>5617732</v>
      </c>
    </row>
    <row r="27" spans="2:14" x14ac:dyDescent="0.35">
      <c r="M27" s="47"/>
    </row>
    <row r="28" spans="2:14" ht="15.5" x14ac:dyDescent="0.35">
      <c r="B28" s="63" t="s">
        <v>25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</row>
    <row r="30" spans="2:14" x14ac:dyDescent="0.35">
      <c r="B30" s="11" t="s">
        <v>26</v>
      </c>
      <c r="C30" s="11" t="s">
        <v>1</v>
      </c>
      <c r="D30" s="11" t="s">
        <v>2</v>
      </c>
      <c r="E30" s="11" t="s">
        <v>3</v>
      </c>
      <c r="F30" s="11" t="s">
        <v>4</v>
      </c>
      <c r="G30" s="11" t="s">
        <v>5</v>
      </c>
      <c r="H30" s="11" t="s">
        <v>6</v>
      </c>
      <c r="I30" s="11" t="s">
        <v>7</v>
      </c>
      <c r="J30" s="11" t="s">
        <v>8</v>
      </c>
      <c r="K30" s="11" t="s">
        <v>9</v>
      </c>
      <c r="L30" s="11" t="s">
        <v>10</v>
      </c>
      <c r="M30" s="11" t="s">
        <v>11</v>
      </c>
      <c r="N30" s="11" t="s">
        <v>12</v>
      </c>
    </row>
    <row r="31" spans="2:14" ht="15" thickBot="1" x14ac:dyDescent="0.4">
      <c r="B31" s="2" t="s">
        <v>23</v>
      </c>
      <c r="C31" s="32">
        <v>11604441</v>
      </c>
      <c r="D31" s="40">
        <v>11634917</v>
      </c>
      <c r="E31" s="32">
        <v>11663810</v>
      </c>
      <c r="F31" s="32">
        <v>11689105</v>
      </c>
      <c r="G31" s="32">
        <v>11715387</v>
      </c>
      <c r="H31" s="32">
        <v>11750218</v>
      </c>
      <c r="I31" s="32">
        <v>11776120</v>
      </c>
      <c r="J31" s="32">
        <v>11797308</v>
      </c>
      <c r="K31" s="40">
        <v>11823319</v>
      </c>
      <c r="L31" s="32">
        <v>11848995</v>
      </c>
      <c r="M31" s="40">
        <v>11881234</v>
      </c>
      <c r="N31" s="53">
        <v>11899925</v>
      </c>
    </row>
  </sheetData>
  <mergeCells count="4">
    <mergeCell ref="B1:D6"/>
    <mergeCell ref="B9:N9"/>
    <mergeCell ref="B11:N11"/>
    <mergeCell ref="B28:N28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opLeftCell="A13" zoomScaleNormal="100" workbookViewId="0">
      <selection activeCell="N28" sqref="N28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10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4" x14ac:dyDescent="0.35">
      <c r="B1" s="62"/>
      <c r="C1" s="62"/>
      <c r="D1" s="62"/>
    </row>
    <row r="2" spans="2:14" x14ac:dyDescent="0.35">
      <c r="B2" s="62"/>
      <c r="C2" s="62"/>
      <c r="D2" s="62"/>
    </row>
    <row r="3" spans="2:14" x14ac:dyDescent="0.35">
      <c r="B3" s="62"/>
      <c r="C3" s="62"/>
      <c r="D3" s="62"/>
    </row>
    <row r="4" spans="2:14" x14ac:dyDescent="0.35">
      <c r="B4" s="62"/>
      <c r="C4" s="62"/>
      <c r="D4" s="62"/>
    </row>
    <row r="5" spans="2:14" x14ac:dyDescent="0.35">
      <c r="B5" s="62"/>
      <c r="C5" s="62"/>
      <c r="D5" s="62"/>
    </row>
    <row r="6" spans="2:14" x14ac:dyDescent="0.35">
      <c r="B6" s="62"/>
      <c r="C6" s="62"/>
      <c r="D6" s="62"/>
    </row>
    <row r="9" spans="2:14" ht="15.5" x14ac:dyDescent="0.35">
      <c r="B9" s="63" t="s">
        <v>35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1" spans="2:14" ht="15.5" x14ac:dyDescent="0.35">
      <c r="B11" s="63" t="s">
        <v>28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3" spans="2:14" x14ac:dyDescent="0.35">
      <c r="B13" s="11" t="s">
        <v>0</v>
      </c>
      <c r="C13" s="11" t="s">
        <v>1</v>
      </c>
      <c r="D13" s="11" t="s">
        <v>2</v>
      </c>
      <c r="E13" s="11" t="s">
        <v>3</v>
      </c>
      <c r="F13" s="11" t="s">
        <v>4</v>
      </c>
      <c r="G13" s="11" t="s">
        <v>5</v>
      </c>
      <c r="H13" s="11" t="s">
        <v>6</v>
      </c>
      <c r="I13" s="11" t="s">
        <v>7</v>
      </c>
      <c r="J13" s="11" t="s">
        <v>8</v>
      </c>
      <c r="K13" s="11" t="s">
        <v>9</v>
      </c>
      <c r="L13" s="11" t="s">
        <v>10</v>
      </c>
      <c r="M13" s="11" t="s">
        <v>11</v>
      </c>
      <c r="N13" s="11" t="s">
        <v>12</v>
      </c>
    </row>
    <row r="14" spans="2:14" ht="29" x14ac:dyDescent="0.35">
      <c r="B14" s="2" t="s">
        <v>13</v>
      </c>
      <c r="C14" s="32">
        <v>3345319</v>
      </c>
      <c r="D14" s="32">
        <v>3353995</v>
      </c>
      <c r="E14" s="37" t="s">
        <v>36</v>
      </c>
      <c r="F14" s="37" t="s">
        <v>37</v>
      </c>
      <c r="G14" s="32">
        <v>3363064</v>
      </c>
      <c r="H14" s="32">
        <v>3364056</v>
      </c>
      <c r="I14" s="40">
        <v>3365489</v>
      </c>
      <c r="J14" s="5">
        <v>3369778</v>
      </c>
      <c r="K14" s="32">
        <v>3374836</v>
      </c>
      <c r="L14" s="32">
        <v>3383447</v>
      </c>
      <c r="M14" s="32">
        <v>3386577</v>
      </c>
      <c r="N14" s="32">
        <v>3402190</v>
      </c>
    </row>
    <row r="15" spans="2:14" ht="29" x14ac:dyDescent="0.35">
      <c r="B15" s="2" t="s">
        <v>14</v>
      </c>
      <c r="C15" s="32">
        <v>190741</v>
      </c>
      <c r="D15" s="32">
        <v>190796</v>
      </c>
      <c r="E15" s="37" t="s">
        <v>38</v>
      </c>
      <c r="F15" s="37" t="s">
        <v>39</v>
      </c>
      <c r="G15" s="32">
        <v>190823</v>
      </c>
      <c r="H15" s="32">
        <v>190897</v>
      </c>
      <c r="I15" s="40">
        <v>191021</v>
      </c>
      <c r="J15" s="5">
        <v>191052</v>
      </c>
      <c r="K15" s="32">
        <v>191137</v>
      </c>
      <c r="L15" s="32">
        <v>191744</v>
      </c>
      <c r="M15" s="32">
        <v>192239</v>
      </c>
      <c r="N15" s="32">
        <v>192792</v>
      </c>
    </row>
    <row r="16" spans="2:14" ht="29" x14ac:dyDescent="0.35">
      <c r="B16" s="2" t="s">
        <v>15</v>
      </c>
      <c r="C16" s="32">
        <v>180334</v>
      </c>
      <c r="D16" s="32">
        <v>180556</v>
      </c>
      <c r="E16" s="37" t="s">
        <v>40</v>
      </c>
      <c r="F16" s="37" t="s">
        <v>41</v>
      </c>
      <c r="G16" s="32">
        <v>180660</v>
      </c>
      <c r="H16" s="32">
        <v>180689</v>
      </c>
      <c r="I16" s="40">
        <v>180786</v>
      </c>
      <c r="J16" s="5">
        <v>180845</v>
      </c>
      <c r="K16" s="32">
        <v>180962</v>
      </c>
      <c r="L16" s="32">
        <v>181084</v>
      </c>
      <c r="M16" s="32">
        <v>181444</v>
      </c>
      <c r="N16" s="32">
        <v>181613</v>
      </c>
    </row>
    <row r="17" spans="2:14" x14ac:dyDescent="0.35">
      <c r="B17" s="2" t="s">
        <v>16</v>
      </c>
      <c r="C17" s="32">
        <v>112357</v>
      </c>
      <c r="D17" s="32">
        <v>112459</v>
      </c>
      <c r="E17" s="38">
        <v>112608</v>
      </c>
      <c r="F17" s="37" t="s">
        <v>42</v>
      </c>
      <c r="G17" s="32">
        <v>112610</v>
      </c>
      <c r="H17" s="32">
        <v>112617</v>
      </c>
      <c r="I17" s="40">
        <v>112700</v>
      </c>
      <c r="J17" s="5">
        <v>112832</v>
      </c>
      <c r="K17" s="32">
        <v>113172</v>
      </c>
      <c r="L17" s="32">
        <v>113466</v>
      </c>
      <c r="M17" s="32">
        <v>113908</v>
      </c>
      <c r="N17" s="32">
        <v>114176</v>
      </c>
    </row>
    <row r="18" spans="2:14" ht="29" x14ac:dyDescent="0.35">
      <c r="B18" s="2" t="s">
        <v>17</v>
      </c>
      <c r="C18" s="32">
        <v>520010</v>
      </c>
      <c r="D18" s="32">
        <v>527017</v>
      </c>
      <c r="E18" s="37" t="s">
        <v>43</v>
      </c>
      <c r="F18" s="37" t="s">
        <v>44</v>
      </c>
      <c r="G18" s="32">
        <v>530239</v>
      </c>
      <c r="H18" s="32">
        <v>531435</v>
      </c>
      <c r="I18" s="40">
        <v>532437</v>
      </c>
      <c r="J18" s="5">
        <v>533207</v>
      </c>
      <c r="K18" s="32">
        <v>534112</v>
      </c>
      <c r="L18" s="32">
        <v>536467</v>
      </c>
      <c r="M18" s="32">
        <v>538738</v>
      </c>
      <c r="N18" s="32">
        <v>540519</v>
      </c>
    </row>
    <row r="19" spans="2:14" ht="29" x14ac:dyDescent="0.35">
      <c r="B19" s="2" t="s">
        <v>18</v>
      </c>
      <c r="C19" s="32">
        <v>402481</v>
      </c>
      <c r="D19" s="32">
        <v>402851</v>
      </c>
      <c r="E19" s="37" t="s">
        <v>45</v>
      </c>
      <c r="F19" s="37" t="s">
        <v>46</v>
      </c>
      <c r="G19" s="32">
        <v>403123</v>
      </c>
      <c r="H19" s="32">
        <v>403371</v>
      </c>
      <c r="I19" s="40">
        <v>403482</v>
      </c>
      <c r="J19" s="5">
        <v>403586</v>
      </c>
      <c r="K19" s="32">
        <v>403680</v>
      </c>
      <c r="L19" s="32">
        <v>405214</v>
      </c>
      <c r="M19" s="32">
        <v>406014</v>
      </c>
      <c r="N19" s="32">
        <v>408352</v>
      </c>
    </row>
    <row r="20" spans="2:14" x14ac:dyDescent="0.35">
      <c r="B20" s="2" t="s">
        <v>19</v>
      </c>
      <c r="C20" s="32">
        <v>239308</v>
      </c>
      <c r="D20" s="32">
        <v>240018</v>
      </c>
      <c r="E20" s="37" t="s">
        <v>47</v>
      </c>
      <c r="F20" s="38">
        <v>240646</v>
      </c>
      <c r="G20" s="32">
        <v>240646</v>
      </c>
      <c r="H20" s="32">
        <v>241020</v>
      </c>
      <c r="I20" s="40">
        <v>241389</v>
      </c>
      <c r="J20" s="5">
        <v>241930</v>
      </c>
      <c r="K20" s="32">
        <v>244082</v>
      </c>
      <c r="L20" s="32">
        <v>247572</v>
      </c>
      <c r="M20" s="32">
        <v>249463</v>
      </c>
      <c r="N20" s="32">
        <v>252212</v>
      </c>
    </row>
    <row r="21" spans="2:14" ht="29" x14ac:dyDescent="0.35">
      <c r="B21" s="2" t="s">
        <v>20</v>
      </c>
      <c r="C21" s="32">
        <v>69527</v>
      </c>
      <c r="D21" s="32">
        <v>69810</v>
      </c>
      <c r="E21" s="37" t="s">
        <v>48</v>
      </c>
      <c r="F21" s="37" t="s">
        <v>49</v>
      </c>
      <c r="G21" s="32">
        <v>69873</v>
      </c>
      <c r="H21" s="32">
        <v>69955</v>
      </c>
      <c r="I21" s="40">
        <v>70687</v>
      </c>
      <c r="J21" s="5">
        <v>70700</v>
      </c>
      <c r="K21" s="32">
        <v>70907</v>
      </c>
      <c r="L21" s="32">
        <v>71661</v>
      </c>
      <c r="M21" s="32">
        <v>72314</v>
      </c>
      <c r="N21" s="32">
        <v>72954</v>
      </c>
    </row>
    <row r="22" spans="2:14" ht="29" x14ac:dyDescent="0.35">
      <c r="B22" s="2" t="s">
        <v>34</v>
      </c>
      <c r="C22" s="32">
        <v>135983</v>
      </c>
      <c r="D22" s="32">
        <v>136165</v>
      </c>
      <c r="E22" s="37" t="s">
        <v>50</v>
      </c>
      <c r="F22" s="37" t="s">
        <v>50</v>
      </c>
      <c r="G22" s="32">
        <v>136357</v>
      </c>
      <c r="H22" s="32">
        <v>136452</v>
      </c>
      <c r="I22" s="40">
        <v>136449</v>
      </c>
      <c r="J22" s="5">
        <v>136529</v>
      </c>
      <c r="K22" s="32">
        <v>136592</v>
      </c>
      <c r="L22" s="32">
        <v>137151</v>
      </c>
      <c r="M22" s="32">
        <v>137819</v>
      </c>
      <c r="N22" s="32">
        <v>138198</v>
      </c>
    </row>
    <row r="23" spans="2:14" x14ac:dyDescent="0.35">
      <c r="B23" s="7" t="s">
        <v>24</v>
      </c>
      <c r="C23" s="35">
        <f>SUM(C14:C22)</f>
        <v>5196060</v>
      </c>
      <c r="D23" s="32">
        <f>SUM(D14:D22)</f>
        <v>5213667</v>
      </c>
      <c r="E23" s="39">
        <v>5220802</v>
      </c>
      <c r="F23" s="39">
        <v>5225666</v>
      </c>
      <c r="G23" s="32">
        <f>SUM(G14:G22)</f>
        <v>5227395</v>
      </c>
      <c r="H23" s="40">
        <v>5230492</v>
      </c>
      <c r="I23" s="40">
        <v>5234440</v>
      </c>
      <c r="J23" s="8">
        <f>SUM(J14:J22)</f>
        <v>5240459</v>
      </c>
      <c r="K23" s="41">
        <f>SUM(K14:K22)</f>
        <v>5249480</v>
      </c>
      <c r="L23" s="41">
        <f>SUM(L14:L22)</f>
        <v>5267806</v>
      </c>
      <c r="M23" s="41">
        <f>SUM(M14:M22)</f>
        <v>5278516</v>
      </c>
      <c r="N23" s="49">
        <f>SUM(N14:N22)</f>
        <v>5303006</v>
      </c>
    </row>
    <row r="25" spans="2:14" ht="15.5" x14ac:dyDescent="0.35">
      <c r="B25" s="63" t="s">
        <v>25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7" spans="2:14" x14ac:dyDescent="0.35">
      <c r="B27" s="11" t="s">
        <v>26</v>
      </c>
      <c r="C27" s="11" t="s">
        <v>1</v>
      </c>
      <c r="D27" s="11" t="s">
        <v>2</v>
      </c>
      <c r="E27" s="11" t="s">
        <v>3</v>
      </c>
      <c r="F27" s="11" t="s">
        <v>4</v>
      </c>
      <c r="G27" s="11" t="s">
        <v>5</v>
      </c>
      <c r="H27" s="11" t="s">
        <v>6</v>
      </c>
      <c r="I27" s="11" t="s">
        <v>7</v>
      </c>
      <c r="J27" s="11" t="s">
        <v>8</v>
      </c>
      <c r="K27" s="11" t="s">
        <v>9</v>
      </c>
      <c r="L27" s="11" t="s">
        <v>10</v>
      </c>
      <c r="M27" s="11" t="s">
        <v>11</v>
      </c>
      <c r="N27" s="11" t="s">
        <v>12</v>
      </c>
    </row>
    <row r="28" spans="2:14" x14ac:dyDescent="0.35">
      <c r="B28" s="2" t="s">
        <v>23</v>
      </c>
      <c r="C28" s="32">
        <v>11403142</v>
      </c>
      <c r="D28" s="32">
        <v>11426987</v>
      </c>
      <c r="E28" s="37" t="s">
        <v>51</v>
      </c>
      <c r="F28" s="37" t="s">
        <v>52</v>
      </c>
      <c r="G28" s="32">
        <v>11440146</v>
      </c>
      <c r="H28" s="32">
        <v>11445111</v>
      </c>
      <c r="I28" s="40">
        <v>11453303</v>
      </c>
      <c r="J28" s="5">
        <v>11464523</v>
      </c>
      <c r="K28" s="32">
        <v>11481016</v>
      </c>
      <c r="L28" s="32">
        <v>11513875</v>
      </c>
      <c r="M28" s="32">
        <v>11548959</v>
      </c>
      <c r="N28" s="32">
        <v>11571047</v>
      </c>
    </row>
    <row r="31" spans="2:14" x14ac:dyDescent="0.35">
      <c r="N31" s="50"/>
    </row>
  </sheetData>
  <mergeCells count="4">
    <mergeCell ref="B1:D6"/>
    <mergeCell ref="B9:N9"/>
    <mergeCell ref="B11:N11"/>
    <mergeCell ref="B25:N25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topLeftCell="A12" zoomScale="120" zoomScaleNormal="120" workbookViewId="0">
      <selection activeCell="D23" sqref="D23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10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4" x14ac:dyDescent="0.35">
      <c r="B1" s="62"/>
      <c r="C1" s="62"/>
      <c r="D1" s="62"/>
    </row>
    <row r="2" spans="2:14" x14ac:dyDescent="0.35">
      <c r="B2" s="62"/>
      <c r="C2" s="62"/>
      <c r="D2" s="62"/>
    </row>
    <row r="3" spans="2:14" x14ac:dyDescent="0.35">
      <c r="B3" s="62"/>
      <c r="C3" s="62"/>
      <c r="D3" s="62"/>
    </row>
    <row r="4" spans="2:14" x14ac:dyDescent="0.35">
      <c r="B4" s="62"/>
      <c r="C4" s="62"/>
      <c r="D4" s="62"/>
    </row>
    <row r="5" spans="2:14" x14ac:dyDescent="0.35">
      <c r="B5" s="62"/>
      <c r="C5" s="62"/>
      <c r="D5" s="62"/>
    </row>
    <row r="6" spans="2:14" x14ac:dyDescent="0.35">
      <c r="B6" s="62"/>
      <c r="C6" s="62"/>
      <c r="D6" s="62"/>
    </row>
    <row r="9" spans="2:14" ht="15.5" x14ac:dyDescent="0.35">
      <c r="B9" s="63" t="s">
        <v>33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1" spans="2:14" ht="15.5" x14ac:dyDescent="0.35">
      <c r="B11" s="63" t="s">
        <v>28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3" spans="2:14" x14ac:dyDescent="0.35">
      <c r="B13" s="11" t="s">
        <v>0</v>
      </c>
      <c r="C13" s="11" t="s">
        <v>1</v>
      </c>
      <c r="D13" s="11" t="s">
        <v>2</v>
      </c>
      <c r="E13" s="11" t="s">
        <v>3</v>
      </c>
      <c r="F13" s="11" t="s">
        <v>4</v>
      </c>
      <c r="G13" s="11" t="s">
        <v>5</v>
      </c>
      <c r="H13" s="11" t="s">
        <v>6</v>
      </c>
      <c r="I13" s="11" t="s">
        <v>7</v>
      </c>
      <c r="J13" s="11" t="s">
        <v>8</v>
      </c>
      <c r="K13" s="11" t="s">
        <v>9</v>
      </c>
      <c r="L13" s="11" t="s">
        <v>10</v>
      </c>
      <c r="M13" s="11" t="s">
        <v>11</v>
      </c>
      <c r="N13" s="11" t="s">
        <v>12</v>
      </c>
    </row>
    <row r="14" spans="2:14" ht="29" x14ac:dyDescent="0.35">
      <c r="B14" s="2" t="s">
        <v>13</v>
      </c>
      <c r="C14" s="32">
        <v>3278935</v>
      </c>
      <c r="D14" s="32">
        <v>3286419</v>
      </c>
      <c r="E14" s="32">
        <v>3294960</v>
      </c>
      <c r="F14" s="32">
        <v>3301886</v>
      </c>
      <c r="G14" s="32">
        <v>3308170</v>
      </c>
      <c r="H14" s="32">
        <v>3309337</v>
      </c>
      <c r="I14" s="32">
        <v>3310307</v>
      </c>
      <c r="J14" s="5">
        <v>3311227</v>
      </c>
      <c r="K14" s="32">
        <v>3313803</v>
      </c>
      <c r="L14" s="32">
        <v>3317114</v>
      </c>
      <c r="M14" s="32">
        <v>3327348</v>
      </c>
      <c r="N14" s="3">
        <v>3335961</v>
      </c>
    </row>
    <row r="15" spans="2:14" ht="29" x14ac:dyDescent="0.35">
      <c r="B15" s="2" t="s">
        <v>14</v>
      </c>
      <c r="C15" s="32">
        <v>183148</v>
      </c>
      <c r="D15" s="33">
        <v>183577</v>
      </c>
      <c r="E15" s="32">
        <v>184624</v>
      </c>
      <c r="F15" s="32">
        <v>185829</v>
      </c>
      <c r="G15" s="32">
        <v>186881</v>
      </c>
      <c r="H15" s="32">
        <v>187900</v>
      </c>
      <c r="I15" s="32">
        <v>188800</v>
      </c>
      <c r="J15" s="5">
        <v>189575</v>
      </c>
      <c r="K15" s="32">
        <v>190301</v>
      </c>
      <c r="L15" s="32">
        <v>190442</v>
      </c>
      <c r="M15" s="32">
        <v>190668</v>
      </c>
      <c r="N15" s="3">
        <v>190823</v>
      </c>
    </row>
    <row r="16" spans="2:14" ht="29" x14ac:dyDescent="0.35">
      <c r="B16" s="2" t="s">
        <v>15</v>
      </c>
      <c r="C16" s="32">
        <v>176689</v>
      </c>
      <c r="D16" s="33">
        <v>176918</v>
      </c>
      <c r="E16" s="32">
        <v>177815</v>
      </c>
      <c r="F16" s="32">
        <v>178058</v>
      </c>
      <c r="G16" s="32">
        <v>178372</v>
      </c>
      <c r="H16" s="32">
        <v>178556</v>
      </c>
      <c r="I16" s="32">
        <v>178951</v>
      </c>
      <c r="J16" s="5">
        <v>179053</v>
      </c>
      <c r="K16" s="32">
        <v>179344</v>
      </c>
      <c r="L16" s="32">
        <v>180237</v>
      </c>
      <c r="M16" s="32">
        <v>180144</v>
      </c>
      <c r="N16" s="3">
        <v>180283</v>
      </c>
    </row>
    <row r="17" spans="2:14" x14ac:dyDescent="0.35">
      <c r="B17" s="2" t="s">
        <v>16</v>
      </c>
      <c r="C17" s="32">
        <v>108317</v>
      </c>
      <c r="D17" s="33">
        <v>108744</v>
      </c>
      <c r="E17" s="32">
        <v>109124</v>
      </c>
      <c r="F17" s="32">
        <v>109682</v>
      </c>
      <c r="G17" s="32">
        <v>110129</v>
      </c>
      <c r="H17" s="32">
        <v>110542</v>
      </c>
      <c r="I17" s="32">
        <v>110859</v>
      </c>
      <c r="J17" s="5">
        <v>111073</v>
      </c>
      <c r="K17" s="32">
        <v>111378</v>
      </c>
      <c r="L17" s="32">
        <v>111651</v>
      </c>
      <c r="M17" s="32">
        <v>111850</v>
      </c>
      <c r="N17" s="3">
        <v>112010</v>
      </c>
    </row>
    <row r="18" spans="2:14" ht="29" x14ac:dyDescent="0.35">
      <c r="B18" s="2" t="s">
        <v>17</v>
      </c>
      <c r="C18" s="32">
        <v>427204</v>
      </c>
      <c r="D18" s="33">
        <v>436147</v>
      </c>
      <c r="E18" s="32">
        <v>445660</v>
      </c>
      <c r="F18" s="32">
        <v>453584</v>
      </c>
      <c r="G18" s="32">
        <v>462492</v>
      </c>
      <c r="H18" s="32">
        <v>471579</v>
      </c>
      <c r="I18" s="32">
        <v>480374</v>
      </c>
      <c r="J18" s="5">
        <v>485839</v>
      </c>
      <c r="K18" s="32">
        <v>491980</v>
      </c>
      <c r="L18" s="32">
        <v>500591</v>
      </c>
      <c r="M18" s="32">
        <v>508608</v>
      </c>
      <c r="N18" s="3">
        <v>513741</v>
      </c>
    </row>
    <row r="19" spans="2:14" ht="29" x14ac:dyDescent="0.35">
      <c r="B19" s="2" t="s">
        <v>18</v>
      </c>
      <c r="C19" s="32">
        <v>385727</v>
      </c>
      <c r="D19" s="33">
        <v>387595</v>
      </c>
      <c r="E19" s="32">
        <v>389407</v>
      </c>
      <c r="F19" s="32">
        <v>390980</v>
      </c>
      <c r="G19" s="32">
        <v>393015</v>
      </c>
      <c r="H19" s="32">
        <v>394856</v>
      </c>
      <c r="I19" s="32">
        <v>397114</v>
      </c>
      <c r="J19" s="5">
        <v>398826</v>
      </c>
      <c r="K19" s="32">
        <v>399667</v>
      </c>
      <c r="L19" s="32">
        <v>400159</v>
      </c>
      <c r="M19" s="32">
        <v>400792</v>
      </c>
      <c r="N19" s="3">
        <v>401471</v>
      </c>
    </row>
    <row r="20" spans="2:14" x14ac:dyDescent="0.35">
      <c r="B20" s="2" t="s">
        <v>19</v>
      </c>
      <c r="C20" s="32">
        <v>222247</v>
      </c>
      <c r="D20" s="33">
        <v>224679</v>
      </c>
      <c r="E20" s="32">
        <v>227236</v>
      </c>
      <c r="F20" s="32">
        <v>229262</v>
      </c>
      <c r="G20" s="32">
        <v>231878</v>
      </c>
      <c r="H20" s="32">
        <v>232884</v>
      </c>
      <c r="I20" s="32">
        <v>234055</v>
      </c>
      <c r="J20" s="5">
        <v>234845</v>
      </c>
      <c r="K20" s="32">
        <v>235694</v>
      </c>
      <c r="L20" s="32">
        <v>236062</v>
      </c>
      <c r="M20" s="32">
        <v>237218</v>
      </c>
      <c r="N20" s="3">
        <v>238841</v>
      </c>
    </row>
    <row r="21" spans="2:14" ht="29" x14ac:dyDescent="0.35">
      <c r="B21" s="2" t="s">
        <v>20</v>
      </c>
      <c r="C21" s="32">
        <v>65629</v>
      </c>
      <c r="D21" s="33">
        <v>66074</v>
      </c>
      <c r="E21" s="32">
        <v>66432</v>
      </c>
      <c r="F21" s="32">
        <v>66692</v>
      </c>
      <c r="G21" s="32">
        <v>67016</v>
      </c>
      <c r="H21" s="32">
        <v>67438</v>
      </c>
      <c r="I21" s="32">
        <v>67965</v>
      </c>
      <c r="J21" s="5">
        <v>68231</v>
      </c>
      <c r="K21" s="32">
        <v>68504</v>
      </c>
      <c r="L21" s="32">
        <v>68756</v>
      </c>
      <c r="M21" s="32">
        <v>68984</v>
      </c>
      <c r="N21" s="3">
        <v>69191</v>
      </c>
    </row>
    <row r="22" spans="2:14" ht="29" x14ac:dyDescent="0.35">
      <c r="B22" s="2" t="s">
        <v>34</v>
      </c>
      <c r="C22" s="32">
        <v>131062</v>
      </c>
      <c r="D22" s="32">
        <v>131850</v>
      </c>
      <c r="E22" s="32">
        <v>132754</v>
      </c>
      <c r="F22" s="32">
        <v>133431</v>
      </c>
      <c r="G22" s="32">
        <v>133840</v>
      </c>
      <c r="H22" s="32">
        <v>134113</v>
      </c>
      <c r="I22" s="32">
        <v>134463</v>
      </c>
      <c r="J22" s="5">
        <v>134917</v>
      </c>
      <c r="K22" s="32">
        <v>135313</v>
      </c>
      <c r="L22" s="32">
        <v>135401</v>
      </c>
      <c r="M22" s="32">
        <v>135525</v>
      </c>
      <c r="N22" s="3">
        <v>135844</v>
      </c>
    </row>
    <row r="23" spans="2:14" x14ac:dyDescent="0.35">
      <c r="B23" s="7" t="s">
        <v>24</v>
      </c>
      <c r="C23" s="35">
        <f t="shared" ref="C23:H23" si="0">SUM(C14:C22)</f>
        <v>4978958</v>
      </c>
      <c r="D23" s="32">
        <f t="shared" si="0"/>
        <v>5002003</v>
      </c>
      <c r="E23" s="32">
        <f t="shared" si="0"/>
        <v>5028012</v>
      </c>
      <c r="F23" s="34">
        <f t="shared" si="0"/>
        <v>5049404</v>
      </c>
      <c r="G23" s="32">
        <f t="shared" si="0"/>
        <v>5071793</v>
      </c>
      <c r="H23" s="32">
        <f t="shared" si="0"/>
        <v>5087205</v>
      </c>
      <c r="I23" s="36">
        <f t="shared" ref="I23:N23" si="1">SUM(I14:I22)</f>
        <v>5102888</v>
      </c>
      <c r="J23" s="8">
        <f t="shared" si="1"/>
        <v>5113586</v>
      </c>
      <c r="K23" s="36">
        <f t="shared" si="1"/>
        <v>5125984</v>
      </c>
      <c r="L23" s="36">
        <f t="shared" si="1"/>
        <v>5140413</v>
      </c>
      <c r="M23" s="36">
        <f t="shared" si="1"/>
        <v>5161137</v>
      </c>
      <c r="N23" s="36">
        <f t="shared" si="1"/>
        <v>5178165</v>
      </c>
    </row>
    <row r="25" spans="2:14" ht="15.5" x14ac:dyDescent="0.35">
      <c r="B25" s="63" t="s">
        <v>25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7" spans="2:14" x14ac:dyDescent="0.35">
      <c r="B27" s="11" t="s">
        <v>26</v>
      </c>
      <c r="C27" s="11" t="s">
        <v>1</v>
      </c>
      <c r="D27" s="11" t="s">
        <v>2</v>
      </c>
      <c r="E27" s="11" t="s">
        <v>3</v>
      </c>
      <c r="F27" s="11" t="s">
        <v>4</v>
      </c>
      <c r="G27" s="11" t="s">
        <v>5</v>
      </c>
      <c r="H27" s="11" t="s">
        <v>6</v>
      </c>
      <c r="I27" s="11" t="s">
        <v>7</v>
      </c>
      <c r="J27" s="11" t="s">
        <v>8</v>
      </c>
      <c r="K27" s="11" t="s">
        <v>9</v>
      </c>
      <c r="L27" s="11" t="s">
        <v>10</v>
      </c>
      <c r="M27" s="11" t="s">
        <v>11</v>
      </c>
      <c r="N27" s="11" t="s">
        <v>12</v>
      </c>
    </row>
    <row r="28" spans="2:14" x14ac:dyDescent="0.35">
      <c r="B28" s="2" t="s">
        <v>23</v>
      </c>
      <c r="C28" s="32">
        <v>11029929</v>
      </c>
      <c r="D28" s="32">
        <v>11067309</v>
      </c>
      <c r="E28" s="32">
        <v>11109041</v>
      </c>
      <c r="F28" s="32">
        <v>11144884</v>
      </c>
      <c r="G28" s="32">
        <v>11182323</v>
      </c>
      <c r="H28" s="32">
        <v>11208348</v>
      </c>
      <c r="I28" s="32">
        <v>11234923</v>
      </c>
      <c r="J28" s="5">
        <v>11253630</v>
      </c>
      <c r="K28" s="32">
        <v>11275092</v>
      </c>
      <c r="L28" s="32">
        <v>11301247</v>
      </c>
      <c r="M28" s="32">
        <v>11340178</v>
      </c>
      <c r="N28" s="3">
        <v>11371708</v>
      </c>
    </row>
  </sheetData>
  <mergeCells count="4">
    <mergeCell ref="B1:D6"/>
    <mergeCell ref="B9:N9"/>
    <mergeCell ref="B11:N11"/>
    <mergeCell ref="B25:N25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r:id="rId1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topLeftCell="A7" zoomScaleNormal="100" workbookViewId="0">
      <selection activeCell="N23" sqref="N23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10" customWidth="1"/>
    <col min="3" max="3" width="16.26953125" style="1" customWidth="1"/>
    <col min="4" max="4" width="12.453125" style="1" customWidth="1"/>
    <col min="5" max="5" width="9" style="1" customWidth="1"/>
    <col min="6" max="6" width="12.453125" style="1" customWidth="1"/>
    <col min="7" max="7" width="12.26953125" style="1" customWidth="1"/>
    <col min="8" max="8" width="12.1796875" style="1" customWidth="1"/>
    <col min="9" max="9" width="10.26953125" style="1" customWidth="1"/>
    <col min="10" max="10" width="11.453125" style="1" customWidth="1"/>
    <col min="11" max="12" width="8.81640625" style="1" customWidth="1"/>
    <col min="13" max="13" width="9.1796875" style="1" customWidth="1"/>
    <col min="14" max="14" width="17.54296875" style="1" customWidth="1"/>
    <col min="15" max="16384" width="11.453125" style="1"/>
  </cols>
  <sheetData>
    <row r="1" spans="2:14" x14ac:dyDescent="0.35">
      <c r="B1" s="62"/>
      <c r="C1" s="62"/>
      <c r="D1" s="62"/>
    </row>
    <row r="2" spans="2:14" x14ac:dyDescent="0.35">
      <c r="B2" s="62"/>
      <c r="C2" s="62"/>
      <c r="D2" s="62"/>
    </row>
    <row r="3" spans="2:14" x14ac:dyDescent="0.35">
      <c r="B3" s="62"/>
      <c r="C3" s="62"/>
      <c r="D3" s="62"/>
    </row>
    <row r="4" spans="2:14" x14ac:dyDescent="0.35">
      <c r="B4" s="62"/>
      <c r="C4" s="62"/>
      <c r="D4" s="62"/>
    </row>
    <row r="5" spans="2:14" x14ac:dyDescent="0.35">
      <c r="B5" s="62"/>
      <c r="C5" s="62"/>
      <c r="D5" s="62"/>
    </row>
    <row r="6" spans="2:14" x14ac:dyDescent="0.35">
      <c r="B6" s="62"/>
      <c r="C6" s="62"/>
      <c r="D6" s="62"/>
    </row>
    <row r="9" spans="2:14" ht="15.5" x14ac:dyDescent="0.35">
      <c r="B9" s="63" t="s">
        <v>27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1" spans="2:14" ht="15.5" x14ac:dyDescent="0.35">
      <c r="B11" s="63" t="s">
        <v>28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3" spans="2:14" x14ac:dyDescent="0.35">
      <c r="B13" s="11" t="s">
        <v>0</v>
      </c>
      <c r="C13" s="11" t="s">
        <v>1</v>
      </c>
      <c r="D13" s="11" t="s">
        <v>2</v>
      </c>
      <c r="E13" s="11" t="s">
        <v>3</v>
      </c>
      <c r="F13" s="11" t="s">
        <v>4</v>
      </c>
      <c r="G13" s="11" t="s">
        <v>5</v>
      </c>
      <c r="H13" s="11" t="s">
        <v>6</v>
      </c>
      <c r="I13" s="11" t="s">
        <v>7</v>
      </c>
      <c r="J13" s="11" t="s">
        <v>8</v>
      </c>
      <c r="K13" s="11" t="s">
        <v>9</v>
      </c>
      <c r="L13" s="11" t="s">
        <v>10</v>
      </c>
      <c r="M13" s="11" t="s">
        <v>11</v>
      </c>
      <c r="N13" s="11" t="s">
        <v>12</v>
      </c>
    </row>
    <row r="14" spans="2:14" ht="29" x14ac:dyDescent="0.35">
      <c r="B14" s="2" t="s">
        <v>13</v>
      </c>
      <c r="C14" s="3">
        <v>3173771</v>
      </c>
      <c r="D14" s="3">
        <v>3183213</v>
      </c>
      <c r="E14" s="3">
        <v>3192185</v>
      </c>
      <c r="F14" s="3">
        <v>3202757</v>
      </c>
      <c r="G14" s="4">
        <v>3209998</v>
      </c>
      <c r="H14" s="3">
        <v>3251227</v>
      </c>
      <c r="I14" s="3">
        <v>3258109</v>
      </c>
      <c r="J14" s="5">
        <v>3261811</v>
      </c>
      <c r="K14" s="3">
        <v>3270151</v>
      </c>
      <c r="L14" s="3">
        <v>3276362</v>
      </c>
      <c r="M14" s="3">
        <v>3257460</v>
      </c>
      <c r="N14" s="3">
        <v>3273836</v>
      </c>
    </row>
    <row r="15" spans="2:14" ht="29" x14ac:dyDescent="0.35">
      <c r="B15" s="2" t="s">
        <v>14</v>
      </c>
      <c r="C15" s="3">
        <v>174446</v>
      </c>
      <c r="D15" s="3">
        <v>175063</v>
      </c>
      <c r="E15" s="3">
        <v>175608</v>
      </c>
      <c r="F15" s="3">
        <v>176339</v>
      </c>
      <c r="G15" s="4">
        <v>177253</v>
      </c>
      <c r="H15" s="3">
        <v>178375</v>
      </c>
      <c r="I15" s="3">
        <v>179342</v>
      </c>
      <c r="J15" s="5">
        <v>180083</v>
      </c>
      <c r="K15" s="3">
        <v>180855</v>
      </c>
      <c r="L15" s="3">
        <v>181487</v>
      </c>
      <c r="M15" s="3">
        <v>182054</v>
      </c>
      <c r="N15" s="3">
        <v>182380</v>
      </c>
    </row>
    <row r="16" spans="2:14" ht="29" x14ac:dyDescent="0.35">
      <c r="B16" s="2" t="s">
        <v>15</v>
      </c>
      <c r="C16" s="3">
        <v>173684</v>
      </c>
      <c r="D16" s="3">
        <v>173963</v>
      </c>
      <c r="E16" s="3">
        <v>174255</v>
      </c>
      <c r="F16" s="3">
        <v>174529</v>
      </c>
      <c r="G16" s="6">
        <v>174803</v>
      </c>
      <c r="H16" s="3">
        <v>175991</v>
      </c>
      <c r="I16" s="3">
        <v>176189</v>
      </c>
      <c r="J16" s="5">
        <v>176254</v>
      </c>
      <c r="K16" s="3">
        <v>176466</v>
      </c>
      <c r="L16" s="3">
        <v>176630</v>
      </c>
      <c r="M16" s="3">
        <v>176015</v>
      </c>
      <c r="N16" s="3">
        <v>176576</v>
      </c>
    </row>
    <row r="17" spans="2:14" x14ac:dyDescent="0.35">
      <c r="B17" s="2" t="s">
        <v>16</v>
      </c>
      <c r="C17" s="3">
        <v>102720</v>
      </c>
      <c r="D17" s="3">
        <v>103226</v>
      </c>
      <c r="E17" s="3">
        <v>103785</v>
      </c>
      <c r="F17" s="3">
        <v>104693</v>
      </c>
      <c r="G17" s="4">
        <v>105453</v>
      </c>
      <c r="H17" s="3">
        <v>105688</v>
      </c>
      <c r="I17" s="3">
        <v>105926</v>
      </c>
      <c r="J17" s="5">
        <v>106164</v>
      </c>
      <c r="K17" s="3">
        <v>106507</v>
      </c>
      <c r="L17" s="3">
        <v>107044</v>
      </c>
      <c r="M17" s="3">
        <v>107507</v>
      </c>
      <c r="N17" s="3">
        <v>107915</v>
      </c>
    </row>
    <row r="18" spans="2:14" ht="29" x14ac:dyDescent="0.35">
      <c r="B18" s="2" t="s">
        <v>17</v>
      </c>
      <c r="C18" s="3">
        <v>357439</v>
      </c>
      <c r="D18" s="3">
        <v>360384</v>
      </c>
      <c r="E18" s="3">
        <v>363022</v>
      </c>
      <c r="F18" s="3">
        <v>367458</v>
      </c>
      <c r="G18" s="4">
        <v>372779</v>
      </c>
      <c r="H18" s="3">
        <v>379581</v>
      </c>
      <c r="I18" s="3">
        <v>386628</v>
      </c>
      <c r="J18" s="5">
        <v>392273</v>
      </c>
      <c r="K18" s="3">
        <v>399345</v>
      </c>
      <c r="L18" s="3">
        <v>407920</v>
      </c>
      <c r="M18" s="3">
        <v>414212</v>
      </c>
      <c r="N18" s="3">
        <v>419357</v>
      </c>
    </row>
    <row r="19" spans="2:14" ht="29" x14ac:dyDescent="0.35">
      <c r="B19" s="2" t="s">
        <v>18</v>
      </c>
      <c r="C19" s="3">
        <v>364213</v>
      </c>
      <c r="D19" s="3">
        <v>366183</v>
      </c>
      <c r="E19" s="3">
        <v>368140</v>
      </c>
      <c r="F19" s="3">
        <v>370208</v>
      </c>
      <c r="G19" s="4">
        <v>372245</v>
      </c>
      <c r="H19" s="3">
        <v>374598</v>
      </c>
      <c r="I19" s="3">
        <v>377224</v>
      </c>
      <c r="J19" s="5">
        <v>379133</v>
      </c>
      <c r="K19" s="3">
        <v>380205</v>
      </c>
      <c r="L19" s="3">
        <v>381800</v>
      </c>
      <c r="M19" s="3">
        <v>383123</v>
      </c>
      <c r="N19" s="3">
        <v>384307</v>
      </c>
    </row>
    <row r="20" spans="2:14" x14ac:dyDescent="0.35">
      <c r="B20" s="2" t="s">
        <v>19</v>
      </c>
      <c r="C20" s="3">
        <v>208367</v>
      </c>
      <c r="D20" s="3">
        <v>209700</v>
      </c>
      <c r="E20" s="3">
        <v>210640</v>
      </c>
      <c r="F20" s="3">
        <v>211687</v>
      </c>
      <c r="G20" s="4">
        <v>212758</v>
      </c>
      <c r="H20" s="3">
        <v>213391</v>
      </c>
      <c r="I20" s="3">
        <v>221522</v>
      </c>
      <c r="J20" s="5">
        <v>221924</v>
      </c>
      <c r="K20" s="3">
        <v>222301</v>
      </c>
      <c r="L20" s="3">
        <v>222951</v>
      </c>
      <c r="M20" s="3">
        <v>219612</v>
      </c>
      <c r="N20" s="3">
        <v>220158</v>
      </c>
    </row>
    <row r="21" spans="2:14" ht="29" x14ac:dyDescent="0.35">
      <c r="B21" s="2" t="s">
        <v>20</v>
      </c>
      <c r="C21" s="3">
        <v>50993</v>
      </c>
      <c r="D21" s="3">
        <v>51088</v>
      </c>
      <c r="E21" s="3">
        <v>51389</v>
      </c>
      <c r="F21" s="3">
        <v>51889</v>
      </c>
      <c r="G21" s="4">
        <v>52436</v>
      </c>
      <c r="H21" s="3">
        <v>53087</v>
      </c>
      <c r="I21" s="3">
        <v>72407</v>
      </c>
      <c r="J21" s="5">
        <v>72539</v>
      </c>
      <c r="K21" s="3">
        <v>72706</v>
      </c>
      <c r="L21" s="3">
        <v>73439</v>
      </c>
      <c r="M21" s="3">
        <v>64502</v>
      </c>
      <c r="N21" s="3">
        <v>65413</v>
      </c>
    </row>
    <row r="22" spans="2:14" x14ac:dyDescent="0.35">
      <c r="B22" s="2" t="s">
        <v>21</v>
      </c>
      <c r="C22" s="3">
        <v>123374</v>
      </c>
      <c r="D22" s="3">
        <v>123990</v>
      </c>
      <c r="E22" s="3">
        <v>124949</v>
      </c>
      <c r="F22" s="3">
        <v>126016</v>
      </c>
      <c r="G22" s="4">
        <v>126987</v>
      </c>
      <c r="H22" s="3">
        <v>127544</v>
      </c>
      <c r="I22" s="3">
        <v>127887</v>
      </c>
      <c r="J22" s="5">
        <v>128422</v>
      </c>
      <c r="K22" s="3">
        <v>128841</v>
      </c>
      <c r="L22" s="3">
        <v>129412</v>
      </c>
      <c r="M22" s="3">
        <v>129907</v>
      </c>
      <c r="N22" s="3">
        <v>130286</v>
      </c>
    </row>
    <row r="23" spans="2:14" x14ac:dyDescent="0.35">
      <c r="B23" s="7" t="s">
        <v>24</v>
      </c>
      <c r="C23" s="8">
        <f>SUM(C14:C22)</f>
        <v>4729007</v>
      </c>
      <c r="D23" s="8">
        <f t="shared" ref="D23:N23" si="0">SUM(D14:D22)</f>
        <v>4746810</v>
      </c>
      <c r="E23" s="8">
        <f t="shared" si="0"/>
        <v>4763973</v>
      </c>
      <c r="F23" s="8">
        <f t="shared" si="0"/>
        <v>4785576</v>
      </c>
      <c r="G23" s="8">
        <f t="shared" si="0"/>
        <v>4804712</v>
      </c>
      <c r="H23" s="8">
        <f t="shared" si="0"/>
        <v>4859482</v>
      </c>
      <c r="I23" s="8">
        <f t="shared" si="0"/>
        <v>4905234</v>
      </c>
      <c r="J23" s="8">
        <f t="shared" si="0"/>
        <v>4918603</v>
      </c>
      <c r="K23" s="8">
        <f t="shared" si="0"/>
        <v>4937377</v>
      </c>
      <c r="L23" s="8">
        <f t="shared" si="0"/>
        <v>4957045</v>
      </c>
      <c r="M23" s="8">
        <f t="shared" si="0"/>
        <v>4934392</v>
      </c>
      <c r="N23" s="8">
        <f t="shared" si="0"/>
        <v>4960228</v>
      </c>
    </row>
    <row r="24" spans="2:14" x14ac:dyDescent="0.35"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</row>
    <row r="25" spans="2:14" ht="15.5" x14ac:dyDescent="0.35">
      <c r="B25" s="63" t="s">
        <v>25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7" spans="2:14" x14ac:dyDescent="0.35">
      <c r="B27" s="11" t="s">
        <v>26</v>
      </c>
      <c r="C27" s="11" t="s">
        <v>1</v>
      </c>
      <c r="D27" s="11" t="s">
        <v>2</v>
      </c>
      <c r="E27" s="11" t="s">
        <v>3</v>
      </c>
      <c r="F27" s="11" t="s">
        <v>4</v>
      </c>
      <c r="G27" s="11" t="s">
        <v>5</v>
      </c>
      <c r="H27" s="11" t="s">
        <v>6</v>
      </c>
      <c r="I27" s="11" t="s">
        <v>7</v>
      </c>
      <c r="J27" s="11" t="s">
        <v>8</v>
      </c>
      <c r="K27" s="11" t="s">
        <v>9</v>
      </c>
      <c r="L27" s="11" t="s">
        <v>10</v>
      </c>
      <c r="M27" s="11" t="s">
        <v>11</v>
      </c>
      <c r="N27" s="11" t="s">
        <v>12</v>
      </c>
    </row>
    <row r="28" spans="2:14" x14ac:dyDescent="0.35">
      <c r="B28" s="2" t="s">
        <v>23</v>
      </c>
      <c r="C28" s="3">
        <v>10656466</v>
      </c>
      <c r="D28" s="3">
        <v>10686781</v>
      </c>
      <c r="E28" s="3">
        <v>10713716</v>
      </c>
      <c r="F28" s="3">
        <v>10742630</v>
      </c>
      <c r="G28" s="4">
        <v>10770607</v>
      </c>
      <c r="H28" s="3">
        <v>10832126</v>
      </c>
      <c r="I28" s="3">
        <v>10869841</v>
      </c>
      <c r="J28" s="5">
        <v>10889971</v>
      </c>
      <c r="K28" s="3">
        <v>10912964</v>
      </c>
      <c r="L28" s="3">
        <v>10942336</v>
      </c>
      <c r="M28" s="3">
        <v>10969107</v>
      </c>
      <c r="N28" s="3">
        <v>11001779</v>
      </c>
    </row>
  </sheetData>
  <mergeCells count="4">
    <mergeCell ref="B1:D6"/>
    <mergeCell ref="B11:N11"/>
    <mergeCell ref="B25:N25"/>
    <mergeCell ref="B9:N9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r:id="rId1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topLeftCell="A19" zoomScaleNormal="100" workbookViewId="0">
      <selection activeCell="U15" sqref="U15"/>
    </sheetView>
  </sheetViews>
  <sheetFormatPr baseColWidth="10" defaultColWidth="11.453125" defaultRowHeight="14.5" x14ac:dyDescent="0.35"/>
  <cols>
    <col min="1" max="1" width="4.1796875" style="1" customWidth="1"/>
    <col min="2" max="2" width="19.7265625" style="10" customWidth="1"/>
    <col min="3" max="3" width="9.54296875" style="1" customWidth="1"/>
    <col min="4" max="5" width="8.7265625" style="1" customWidth="1"/>
    <col min="6" max="6" width="8.81640625" style="1" customWidth="1"/>
    <col min="7" max="7" width="8.7265625" style="1" customWidth="1"/>
    <col min="8" max="8" width="8.54296875" style="1" customWidth="1"/>
    <col min="9" max="9" width="8.7265625" style="1" customWidth="1"/>
    <col min="10" max="10" width="8.54296875" style="1" customWidth="1"/>
    <col min="11" max="11" width="8.453125" style="1" customWidth="1"/>
    <col min="12" max="12" width="8.81640625" style="1" customWidth="1"/>
    <col min="13" max="13" width="9.453125" style="1" customWidth="1"/>
    <col min="14" max="14" width="9" style="1" customWidth="1"/>
    <col min="15" max="16384" width="11.453125" style="1"/>
  </cols>
  <sheetData>
    <row r="1" spans="2:14" x14ac:dyDescent="0.35">
      <c r="B1" s="62"/>
      <c r="C1" s="62"/>
      <c r="D1" s="62"/>
    </row>
    <row r="2" spans="2:14" x14ac:dyDescent="0.35">
      <c r="B2" s="62"/>
      <c r="C2" s="62"/>
      <c r="D2" s="62"/>
    </row>
    <row r="3" spans="2:14" x14ac:dyDescent="0.35">
      <c r="B3" s="62"/>
      <c r="C3" s="62"/>
      <c r="D3" s="62"/>
    </row>
    <row r="4" spans="2:14" x14ac:dyDescent="0.35">
      <c r="B4" s="62"/>
      <c r="C4" s="62"/>
      <c r="D4" s="62"/>
    </row>
    <row r="5" spans="2:14" x14ac:dyDescent="0.35">
      <c r="B5" s="62"/>
      <c r="C5" s="62"/>
      <c r="D5" s="62"/>
    </row>
    <row r="6" spans="2:14" x14ac:dyDescent="0.35">
      <c r="B6" s="62"/>
      <c r="C6" s="62"/>
      <c r="D6" s="62"/>
    </row>
    <row r="9" spans="2:14" ht="15.5" x14ac:dyDescent="0.35">
      <c r="B9" s="63" t="s">
        <v>29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1" spans="2:14" ht="15.5" x14ac:dyDescent="0.35">
      <c r="B11" s="63" t="s">
        <v>28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3" spans="2:14" ht="24" x14ac:dyDescent="0.35">
      <c r="B13" s="11" t="s">
        <v>0</v>
      </c>
      <c r="C13" s="11" t="s">
        <v>1</v>
      </c>
      <c r="D13" s="11" t="s">
        <v>2</v>
      </c>
      <c r="E13" s="11" t="s">
        <v>3</v>
      </c>
      <c r="F13" s="11" t="s">
        <v>4</v>
      </c>
      <c r="G13" s="11" t="s">
        <v>5</v>
      </c>
      <c r="H13" s="11" t="s">
        <v>6</v>
      </c>
      <c r="I13" s="11" t="s">
        <v>7</v>
      </c>
      <c r="J13" s="11" t="s">
        <v>8</v>
      </c>
      <c r="K13" s="11" t="s">
        <v>9</v>
      </c>
      <c r="L13" s="11" t="s">
        <v>10</v>
      </c>
      <c r="M13" s="11" t="s">
        <v>11</v>
      </c>
      <c r="N13" s="11" t="s">
        <v>12</v>
      </c>
    </row>
    <row r="14" spans="2:14" ht="29" x14ac:dyDescent="0.35">
      <c r="B14" s="2" t="s">
        <v>13</v>
      </c>
      <c r="C14" s="12">
        <v>3062095</v>
      </c>
      <c r="D14" s="12">
        <v>3064719</v>
      </c>
      <c r="E14" s="12">
        <v>3084463</v>
      </c>
      <c r="F14" s="12">
        <v>3107176</v>
      </c>
      <c r="G14" s="12">
        <v>3112497</v>
      </c>
      <c r="H14" s="12">
        <v>3119587</v>
      </c>
      <c r="I14" s="12">
        <v>3125843</v>
      </c>
      <c r="J14" s="13">
        <v>3132560</v>
      </c>
      <c r="K14" s="12">
        <v>3138737</v>
      </c>
      <c r="L14" s="12">
        <v>3144977</v>
      </c>
      <c r="M14" s="12">
        <v>3153500</v>
      </c>
      <c r="N14" s="14">
        <v>3166847</v>
      </c>
    </row>
    <row r="15" spans="2:14" ht="29" x14ac:dyDescent="0.35">
      <c r="B15" s="2" t="s">
        <v>14</v>
      </c>
      <c r="C15" s="12">
        <v>170871</v>
      </c>
      <c r="D15" s="12">
        <v>171123</v>
      </c>
      <c r="E15" s="12">
        <v>171389</v>
      </c>
      <c r="F15" s="12">
        <v>171635</v>
      </c>
      <c r="G15" s="12">
        <v>171784</v>
      </c>
      <c r="H15" s="12">
        <v>171897</v>
      </c>
      <c r="I15" s="12">
        <v>171986</v>
      </c>
      <c r="J15" s="13">
        <v>172158</v>
      </c>
      <c r="K15" s="12">
        <v>172245</v>
      </c>
      <c r="L15" s="12">
        <v>172652</v>
      </c>
      <c r="M15" s="12">
        <v>173381</v>
      </c>
      <c r="N15" s="14">
        <v>173887</v>
      </c>
    </row>
    <row r="16" spans="2:14" x14ac:dyDescent="0.35">
      <c r="B16" s="2" t="s">
        <v>15</v>
      </c>
      <c r="C16" s="12">
        <v>171484</v>
      </c>
      <c r="D16" s="12">
        <v>171756</v>
      </c>
      <c r="E16" s="12">
        <v>171968</v>
      </c>
      <c r="F16" s="12">
        <v>172158</v>
      </c>
      <c r="G16" s="12">
        <v>172391</v>
      </c>
      <c r="H16" s="12">
        <v>172603</v>
      </c>
      <c r="I16" s="12">
        <v>172726</v>
      </c>
      <c r="J16" s="13">
        <v>172830</v>
      </c>
      <c r="K16" s="12">
        <v>173005</v>
      </c>
      <c r="L16" s="12">
        <v>173147</v>
      </c>
      <c r="M16" s="12">
        <v>173349</v>
      </c>
      <c r="N16" s="14">
        <v>173478</v>
      </c>
    </row>
    <row r="17" spans="2:14" x14ac:dyDescent="0.35">
      <c r="B17" s="2" t="s">
        <v>16</v>
      </c>
      <c r="C17" s="12">
        <v>100897</v>
      </c>
      <c r="D17" s="12">
        <v>100935</v>
      </c>
      <c r="E17" s="12">
        <v>100997</v>
      </c>
      <c r="F17" s="12">
        <v>101073</v>
      </c>
      <c r="G17" s="12">
        <v>101136</v>
      </c>
      <c r="H17" s="12">
        <v>101175</v>
      </c>
      <c r="I17" s="12">
        <v>101229</v>
      </c>
      <c r="J17" s="13">
        <v>101240</v>
      </c>
      <c r="K17" s="12">
        <v>101317</v>
      </c>
      <c r="L17" s="12">
        <v>101656</v>
      </c>
      <c r="M17" s="12">
        <v>102073</v>
      </c>
      <c r="N17" s="14">
        <v>102326</v>
      </c>
    </row>
    <row r="18" spans="2:14" ht="29" x14ac:dyDescent="0.35">
      <c r="B18" s="2" t="s">
        <v>17</v>
      </c>
      <c r="C18" s="12">
        <v>304260</v>
      </c>
      <c r="D18" s="12">
        <v>308927</v>
      </c>
      <c r="E18" s="12">
        <v>314256</v>
      </c>
      <c r="F18" s="12">
        <v>318831</v>
      </c>
      <c r="G18" s="12">
        <v>324412</v>
      </c>
      <c r="H18" s="12">
        <v>329825</v>
      </c>
      <c r="I18" s="12">
        <v>334281</v>
      </c>
      <c r="J18" s="13">
        <v>338680</v>
      </c>
      <c r="K18" s="12">
        <v>342457</v>
      </c>
      <c r="L18" s="12">
        <v>347188</v>
      </c>
      <c r="M18" s="12">
        <v>351204</v>
      </c>
      <c r="N18" s="14">
        <v>354805</v>
      </c>
    </row>
    <row r="19" spans="2:14" x14ac:dyDescent="0.35">
      <c r="B19" s="2" t="s">
        <v>18</v>
      </c>
      <c r="C19" s="12">
        <v>351124</v>
      </c>
      <c r="D19" s="12">
        <v>351427</v>
      </c>
      <c r="E19" s="12">
        <v>351737</v>
      </c>
      <c r="F19" s="12">
        <v>351976</v>
      </c>
      <c r="G19" s="12">
        <v>352381</v>
      </c>
      <c r="H19" s="12">
        <v>352745</v>
      </c>
      <c r="I19" s="12">
        <v>353110</v>
      </c>
      <c r="J19" s="13">
        <v>354456</v>
      </c>
      <c r="K19" s="12">
        <v>356225</v>
      </c>
      <c r="L19" s="12">
        <v>358731</v>
      </c>
      <c r="M19" s="12">
        <v>361087</v>
      </c>
      <c r="N19" s="14">
        <v>362422</v>
      </c>
    </row>
    <row r="20" spans="2:14" x14ac:dyDescent="0.35">
      <c r="B20" s="2" t="s">
        <v>19</v>
      </c>
      <c r="C20" s="12">
        <v>201963</v>
      </c>
      <c r="D20" s="12">
        <v>202163</v>
      </c>
      <c r="E20" s="12">
        <v>202357</v>
      </c>
      <c r="F20" s="12">
        <v>202487</v>
      </c>
      <c r="G20" s="12">
        <v>204291</v>
      </c>
      <c r="H20" s="12">
        <v>205447</v>
      </c>
      <c r="I20" s="12">
        <v>205597</v>
      </c>
      <c r="J20" s="13">
        <v>205645</v>
      </c>
      <c r="K20" s="12">
        <v>205745</v>
      </c>
      <c r="L20" s="12">
        <v>206400</v>
      </c>
      <c r="M20" s="12">
        <v>206955</v>
      </c>
      <c r="N20" s="14">
        <v>207468</v>
      </c>
    </row>
    <row r="21" spans="2:14" ht="29" x14ac:dyDescent="0.35">
      <c r="B21" s="2" t="s">
        <v>20</v>
      </c>
      <c r="C21" s="12">
        <v>48924</v>
      </c>
      <c r="D21" s="12">
        <v>49029</v>
      </c>
      <c r="E21" s="12">
        <v>49147</v>
      </c>
      <c r="F21" s="12">
        <v>49218</v>
      </c>
      <c r="G21" s="12">
        <v>49404</v>
      </c>
      <c r="H21" s="12">
        <v>49545</v>
      </c>
      <c r="I21" s="12">
        <v>49569</v>
      </c>
      <c r="J21" s="13">
        <v>49581</v>
      </c>
      <c r="K21" s="12">
        <v>49641</v>
      </c>
      <c r="L21" s="12">
        <v>50090</v>
      </c>
      <c r="M21" s="12">
        <v>50498</v>
      </c>
      <c r="N21" s="14">
        <v>50741</v>
      </c>
    </row>
    <row r="22" spans="2:14" x14ac:dyDescent="0.35">
      <c r="B22" s="2" t="s">
        <v>21</v>
      </c>
      <c r="C22" s="12">
        <v>118437</v>
      </c>
      <c r="D22" s="12">
        <v>118557</v>
      </c>
      <c r="E22" s="12">
        <v>118737</v>
      </c>
      <c r="F22" s="12">
        <v>119013</v>
      </c>
      <c r="G22" s="12">
        <v>119384</v>
      </c>
      <c r="H22" s="12">
        <v>119554</v>
      </c>
      <c r="I22" s="12">
        <v>119636</v>
      </c>
      <c r="J22" s="13">
        <v>121010</v>
      </c>
      <c r="K22" s="12">
        <v>121097</v>
      </c>
      <c r="L22" s="12">
        <v>121624</v>
      </c>
      <c r="M22" s="12">
        <v>122265</v>
      </c>
      <c r="N22" s="14">
        <v>122773</v>
      </c>
    </row>
    <row r="23" spans="2:14" x14ac:dyDescent="0.35">
      <c r="B23" s="2" t="s">
        <v>22</v>
      </c>
      <c r="C23" s="15">
        <v>4530055</v>
      </c>
      <c r="D23" s="15">
        <v>4538636</v>
      </c>
      <c r="E23" s="14">
        <v>4565051</v>
      </c>
      <c r="F23" s="12">
        <v>4593567</v>
      </c>
      <c r="G23" s="14">
        <v>4607680</v>
      </c>
      <c r="H23" s="16">
        <v>4622378</v>
      </c>
      <c r="I23" s="14">
        <v>4633977</v>
      </c>
      <c r="J23" s="14">
        <v>4648160</v>
      </c>
      <c r="K23" s="14">
        <v>4660469</v>
      </c>
      <c r="L23" s="14">
        <v>4676465</v>
      </c>
      <c r="M23" s="14">
        <v>4694312</v>
      </c>
      <c r="N23" s="14">
        <v>4715019</v>
      </c>
    </row>
    <row r="25" spans="2:14" ht="15.5" x14ac:dyDescent="0.35">
      <c r="B25" s="63" t="s">
        <v>25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7" spans="2:14" ht="24" x14ac:dyDescent="0.35">
      <c r="B27" s="11" t="s">
        <v>26</v>
      </c>
      <c r="C27" s="11" t="s">
        <v>1</v>
      </c>
      <c r="D27" s="11" t="s">
        <v>2</v>
      </c>
      <c r="E27" s="11" t="s">
        <v>3</v>
      </c>
      <c r="F27" s="11" t="s">
        <v>4</v>
      </c>
      <c r="G27" s="11" t="s">
        <v>5</v>
      </c>
      <c r="H27" s="11" t="s">
        <v>6</v>
      </c>
      <c r="I27" s="11" t="s">
        <v>7</v>
      </c>
      <c r="J27" s="11" t="s">
        <v>8</v>
      </c>
      <c r="K27" s="11" t="s">
        <v>9</v>
      </c>
      <c r="L27" s="11" t="s">
        <v>10</v>
      </c>
      <c r="M27" s="11" t="s">
        <v>11</v>
      </c>
      <c r="N27" s="11" t="s">
        <v>12</v>
      </c>
    </row>
    <row r="28" spans="2:14" x14ac:dyDescent="0.35">
      <c r="B28" s="2" t="s">
        <v>23</v>
      </c>
      <c r="C28" s="12">
        <v>10366005</v>
      </c>
      <c r="D28" s="12">
        <v>10381311</v>
      </c>
      <c r="E28" s="12">
        <v>10415042</v>
      </c>
      <c r="F28" s="12">
        <v>10447058</v>
      </c>
      <c r="G28" s="18">
        <v>10470051</v>
      </c>
      <c r="H28" s="12">
        <v>10495248</v>
      </c>
      <c r="I28" s="12">
        <v>10514234</v>
      </c>
      <c r="J28" s="13">
        <v>10535750</v>
      </c>
      <c r="K28" s="12">
        <v>10555287</v>
      </c>
      <c r="L28" s="12">
        <v>10579969</v>
      </c>
      <c r="M28" s="12">
        <v>10606953</v>
      </c>
      <c r="N28" s="13">
        <v>10633274</v>
      </c>
    </row>
  </sheetData>
  <mergeCells count="4">
    <mergeCell ref="B1:D6"/>
    <mergeCell ref="B9:N9"/>
    <mergeCell ref="B11:N11"/>
    <mergeCell ref="B25:N25"/>
  </mergeCells>
  <pageMargins left="0.9055118110236221" right="0.9055118110236221" top="0.74803149606299213" bottom="0.74803149606299213" header="0.31496062992125984" footer="0.31496062992125984"/>
  <pageSetup paperSize="9" orientation="landscape" r:id="rId1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zoomScaleNormal="100" workbookViewId="0">
      <selection activeCell="U9" sqref="U9"/>
    </sheetView>
  </sheetViews>
  <sheetFormatPr baseColWidth="10" defaultColWidth="11.453125" defaultRowHeight="14.5" x14ac:dyDescent="0.35"/>
  <cols>
    <col min="1" max="1" width="4.1796875" style="1" customWidth="1"/>
    <col min="2" max="2" width="19.7265625" style="10" customWidth="1"/>
    <col min="3" max="3" width="9.54296875" style="1" customWidth="1"/>
    <col min="4" max="5" width="8.7265625" style="1" customWidth="1"/>
    <col min="6" max="6" width="8.81640625" style="1" customWidth="1"/>
    <col min="7" max="7" width="8.7265625" style="1" customWidth="1"/>
    <col min="8" max="8" width="8.54296875" style="1" customWidth="1"/>
    <col min="9" max="9" width="8.7265625" style="1" customWidth="1"/>
    <col min="10" max="10" width="8.54296875" style="1" customWidth="1"/>
    <col min="11" max="11" width="8.453125" style="1" customWidth="1"/>
    <col min="12" max="12" width="8.81640625" style="1" customWidth="1"/>
    <col min="13" max="13" width="9.453125" style="1" customWidth="1"/>
    <col min="14" max="14" width="9" style="1" customWidth="1"/>
    <col min="15" max="16384" width="11.453125" style="1"/>
  </cols>
  <sheetData>
    <row r="1" spans="2:14" x14ac:dyDescent="0.35">
      <c r="B1" s="62"/>
      <c r="C1" s="62"/>
      <c r="D1" s="62"/>
    </row>
    <row r="2" spans="2:14" x14ac:dyDescent="0.35">
      <c r="B2" s="62"/>
      <c r="C2" s="62"/>
      <c r="D2" s="62"/>
    </row>
    <row r="3" spans="2:14" x14ac:dyDescent="0.35">
      <c r="B3" s="62"/>
      <c r="C3" s="62"/>
      <c r="D3" s="62"/>
    </row>
    <row r="4" spans="2:14" x14ac:dyDescent="0.35">
      <c r="B4" s="62"/>
      <c r="C4" s="62"/>
      <c r="D4" s="62"/>
    </row>
    <row r="5" spans="2:14" x14ac:dyDescent="0.35">
      <c r="B5" s="62"/>
      <c r="C5" s="62"/>
      <c r="D5" s="62"/>
    </row>
    <row r="6" spans="2:14" x14ac:dyDescent="0.35">
      <c r="B6" s="62"/>
      <c r="C6" s="62"/>
      <c r="D6" s="62"/>
    </row>
    <row r="7" spans="2:14" ht="18.75" customHeight="1" x14ac:dyDescent="0.35"/>
    <row r="8" spans="2:14" ht="18.75" customHeight="1" x14ac:dyDescent="0.35"/>
    <row r="9" spans="2:14" ht="15.5" x14ac:dyDescent="0.35">
      <c r="B9" s="63" t="s">
        <v>30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1" spans="2:14" ht="15.5" x14ac:dyDescent="0.35">
      <c r="B11" s="63" t="s">
        <v>28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3" spans="2:14" ht="24" x14ac:dyDescent="0.35">
      <c r="B13" s="11" t="s">
        <v>0</v>
      </c>
      <c r="C13" s="11" t="s">
        <v>1</v>
      </c>
      <c r="D13" s="11" t="s">
        <v>2</v>
      </c>
      <c r="E13" s="11" t="s">
        <v>3</v>
      </c>
      <c r="F13" s="11" t="s">
        <v>4</v>
      </c>
      <c r="G13" s="11" t="s">
        <v>5</v>
      </c>
      <c r="H13" s="11" t="s">
        <v>6</v>
      </c>
      <c r="I13" s="11" t="s">
        <v>7</v>
      </c>
      <c r="J13" s="11" t="s">
        <v>8</v>
      </c>
      <c r="K13" s="11" t="s">
        <v>9</v>
      </c>
      <c r="L13" s="11" t="s">
        <v>10</v>
      </c>
      <c r="M13" s="11" t="s">
        <v>11</v>
      </c>
      <c r="N13" s="11" t="s">
        <v>12</v>
      </c>
    </row>
    <row r="14" spans="2:14" x14ac:dyDescent="0.35">
      <c r="B14" s="19" t="s">
        <v>13</v>
      </c>
      <c r="C14" s="20">
        <v>3004409</v>
      </c>
      <c r="D14" s="21">
        <v>3011275</v>
      </c>
      <c r="E14" s="22">
        <v>3017134</v>
      </c>
      <c r="F14" s="23">
        <v>3023800</v>
      </c>
      <c r="G14" s="12">
        <v>3029281</v>
      </c>
      <c r="H14" s="12">
        <v>3037690</v>
      </c>
      <c r="I14" s="12">
        <v>3043803</v>
      </c>
      <c r="J14" s="13">
        <v>3046878</v>
      </c>
      <c r="K14" s="12">
        <v>3051050</v>
      </c>
      <c r="L14" s="12">
        <v>3054554</v>
      </c>
      <c r="M14" s="12">
        <v>3058560</v>
      </c>
      <c r="N14" s="14">
        <v>3059845</v>
      </c>
    </row>
    <row r="15" spans="2:14" ht="29" x14ac:dyDescent="0.35">
      <c r="B15" s="24" t="s">
        <v>14</v>
      </c>
      <c r="C15" s="20">
        <v>163758</v>
      </c>
      <c r="D15" s="21">
        <v>165087</v>
      </c>
      <c r="E15" s="25">
        <v>166148</v>
      </c>
      <c r="F15" s="23">
        <v>167297</v>
      </c>
      <c r="G15" s="12">
        <v>168482</v>
      </c>
      <c r="H15" s="12">
        <v>169495</v>
      </c>
      <c r="I15" s="12">
        <v>169937</v>
      </c>
      <c r="J15" s="13">
        <v>170083</v>
      </c>
      <c r="K15" s="12">
        <v>170380</v>
      </c>
      <c r="L15" s="12">
        <v>170538</v>
      </c>
      <c r="M15" s="12">
        <v>170673</v>
      </c>
      <c r="N15" s="14">
        <v>170737</v>
      </c>
    </row>
    <row r="16" spans="2:14" x14ac:dyDescent="0.35">
      <c r="B16" s="24" t="s">
        <v>15</v>
      </c>
      <c r="C16" s="20">
        <v>169143</v>
      </c>
      <c r="D16" s="21">
        <v>169354</v>
      </c>
      <c r="E16" s="25">
        <v>169556</v>
      </c>
      <c r="F16" s="23">
        <v>169806</v>
      </c>
      <c r="G16" s="12">
        <v>170048</v>
      </c>
      <c r="H16" s="12">
        <v>170264</v>
      </c>
      <c r="I16" s="12">
        <v>170442</v>
      </c>
      <c r="J16" s="13">
        <v>170516</v>
      </c>
      <c r="K16" s="12">
        <v>170762</v>
      </c>
      <c r="L16" s="12">
        <v>171012</v>
      </c>
      <c r="M16" s="12">
        <v>171223</v>
      </c>
      <c r="N16" s="14">
        <v>171364</v>
      </c>
    </row>
    <row r="17" spans="2:14" x14ac:dyDescent="0.35">
      <c r="B17" s="24" t="s">
        <v>16</v>
      </c>
      <c r="C17" s="20">
        <v>95645</v>
      </c>
      <c r="D17" s="21">
        <v>96384</v>
      </c>
      <c r="E17" s="25">
        <v>97173</v>
      </c>
      <c r="F17" s="23">
        <v>97783</v>
      </c>
      <c r="G17" s="12">
        <v>98805</v>
      </c>
      <c r="H17" s="12">
        <v>99419</v>
      </c>
      <c r="I17" s="12">
        <v>99665</v>
      </c>
      <c r="J17" s="13">
        <v>99993</v>
      </c>
      <c r="K17" s="12">
        <v>100314</v>
      </c>
      <c r="L17" s="12">
        <v>100609</v>
      </c>
      <c r="M17" s="12">
        <v>100844</v>
      </c>
      <c r="N17" s="14">
        <v>100897</v>
      </c>
    </row>
    <row r="18" spans="2:14" x14ac:dyDescent="0.35">
      <c r="B18" s="19" t="s">
        <v>17</v>
      </c>
      <c r="C18" s="20">
        <v>261211</v>
      </c>
      <c r="D18" s="21">
        <v>263979</v>
      </c>
      <c r="E18" s="25">
        <v>267029</v>
      </c>
      <c r="F18" s="23">
        <v>271024</v>
      </c>
      <c r="G18" s="12">
        <v>274876</v>
      </c>
      <c r="H18" s="12">
        <v>278983</v>
      </c>
      <c r="I18" s="12">
        <v>282332</v>
      </c>
      <c r="J18" s="13">
        <v>285840</v>
      </c>
      <c r="K18" s="12">
        <v>288957</v>
      </c>
      <c r="L18" s="12">
        <v>292814</v>
      </c>
      <c r="M18" s="12">
        <v>296907</v>
      </c>
      <c r="N18" s="14">
        <v>299733</v>
      </c>
    </row>
    <row r="19" spans="2:14" x14ac:dyDescent="0.35">
      <c r="B19" s="24" t="s">
        <v>18</v>
      </c>
      <c r="C19" s="20">
        <v>344388</v>
      </c>
      <c r="D19" s="21">
        <v>345389</v>
      </c>
      <c r="E19" s="25">
        <v>346396</v>
      </c>
      <c r="F19" s="23">
        <v>347451</v>
      </c>
      <c r="G19" s="12">
        <v>347729</v>
      </c>
      <c r="H19" s="12">
        <v>348081</v>
      </c>
      <c r="I19" s="12">
        <v>348500</v>
      </c>
      <c r="J19" s="13">
        <v>348766</v>
      </c>
      <c r="K19" s="12">
        <v>349478</v>
      </c>
      <c r="L19" s="12">
        <v>350316</v>
      </c>
      <c r="M19" s="12">
        <v>350721</v>
      </c>
      <c r="N19" s="14">
        <v>350922</v>
      </c>
    </row>
    <row r="20" spans="2:14" x14ac:dyDescent="0.35">
      <c r="B20" s="24" t="s">
        <v>19</v>
      </c>
      <c r="C20" s="20">
        <v>198345</v>
      </c>
      <c r="D20" s="21">
        <v>199251</v>
      </c>
      <c r="E20" s="25">
        <v>199633</v>
      </c>
      <c r="F20" s="23">
        <v>200030</v>
      </c>
      <c r="G20" s="12">
        <v>200103</v>
      </c>
      <c r="H20" s="12">
        <v>200118</v>
      </c>
      <c r="I20" s="12">
        <v>200298</v>
      </c>
      <c r="J20" s="13">
        <v>200533</v>
      </c>
      <c r="K20" s="12">
        <v>200699</v>
      </c>
      <c r="L20" s="12">
        <v>201038</v>
      </c>
      <c r="M20" s="12">
        <v>201568</v>
      </c>
      <c r="N20" s="14">
        <v>201816</v>
      </c>
    </row>
    <row r="21" spans="2:14" ht="29" x14ac:dyDescent="0.35">
      <c r="B21" s="24" t="s">
        <v>20</v>
      </c>
      <c r="C21" s="20">
        <v>47172</v>
      </c>
      <c r="D21" s="21">
        <v>47581</v>
      </c>
      <c r="E21" s="25">
        <v>47964</v>
      </c>
      <c r="F21" s="23">
        <v>48119</v>
      </c>
      <c r="G21" s="12">
        <v>48247</v>
      </c>
      <c r="H21" s="12">
        <v>48344</v>
      </c>
      <c r="I21" s="12">
        <v>48387</v>
      </c>
      <c r="J21" s="13">
        <v>48427</v>
      </c>
      <c r="K21" s="12">
        <v>48607</v>
      </c>
      <c r="L21" s="12">
        <v>48679</v>
      </c>
      <c r="M21" s="12">
        <v>48747</v>
      </c>
      <c r="N21" s="14">
        <v>48881</v>
      </c>
    </row>
    <row r="22" spans="2:14" x14ac:dyDescent="0.35">
      <c r="B22" s="24" t="s">
        <v>21</v>
      </c>
      <c r="C22" s="26">
        <v>115073</v>
      </c>
      <c r="D22" s="20">
        <v>115586</v>
      </c>
      <c r="E22" s="27">
        <v>116116</v>
      </c>
      <c r="F22" s="23">
        <v>116644</v>
      </c>
      <c r="G22" s="12">
        <v>116801</v>
      </c>
      <c r="H22" s="12">
        <v>116953</v>
      </c>
      <c r="I22" s="12">
        <v>117097</v>
      </c>
      <c r="J22" s="13">
        <v>117696</v>
      </c>
      <c r="K22" s="12">
        <v>117934</v>
      </c>
      <c r="L22" s="12">
        <v>118067</v>
      </c>
      <c r="M22" s="12">
        <v>118205</v>
      </c>
      <c r="N22" s="14">
        <v>118289</v>
      </c>
    </row>
    <row r="23" spans="2:14" x14ac:dyDescent="0.35">
      <c r="B23" s="28" t="s">
        <v>22</v>
      </c>
      <c r="C23" s="15">
        <v>4284071</v>
      </c>
      <c r="D23" s="15">
        <v>4413886</v>
      </c>
      <c r="E23" s="29">
        <v>4427149</v>
      </c>
      <c r="F23" s="30">
        <v>4441954</v>
      </c>
      <c r="G23" s="14">
        <v>4454372</v>
      </c>
      <c r="H23" s="14">
        <v>4469347</v>
      </c>
      <c r="I23" s="14">
        <v>4480461</v>
      </c>
      <c r="J23" s="14">
        <v>4488732</v>
      </c>
      <c r="K23" s="14">
        <v>4498181</v>
      </c>
      <c r="L23" s="14">
        <v>4507627</v>
      </c>
      <c r="M23" s="14">
        <v>4517448</v>
      </c>
      <c r="N23" s="14">
        <v>4522484</v>
      </c>
    </row>
    <row r="25" spans="2:14" ht="15.5" x14ac:dyDescent="0.35">
      <c r="B25" s="63" t="s">
        <v>25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7" spans="2:14" ht="24" x14ac:dyDescent="0.35">
      <c r="B27" s="11" t="s">
        <v>26</v>
      </c>
      <c r="C27" s="11" t="s">
        <v>1</v>
      </c>
      <c r="D27" s="11" t="s">
        <v>2</v>
      </c>
      <c r="E27" s="11" t="s">
        <v>3</v>
      </c>
      <c r="F27" s="11" t="s">
        <v>4</v>
      </c>
      <c r="G27" s="11" t="s">
        <v>5</v>
      </c>
      <c r="H27" s="11" t="s">
        <v>6</v>
      </c>
      <c r="I27" s="11" t="s">
        <v>7</v>
      </c>
      <c r="J27" s="11" t="s">
        <v>8</v>
      </c>
      <c r="K27" s="11" t="s">
        <v>9</v>
      </c>
      <c r="L27" s="11" t="s">
        <v>10</v>
      </c>
      <c r="M27" s="11" t="s">
        <v>11</v>
      </c>
      <c r="N27" s="11" t="s">
        <v>12</v>
      </c>
    </row>
    <row r="28" spans="2:14" x14ac:dyDescent="0.35">
      <c r="B28" s="24" t="s">
        <v>23</v>
      </c>
      <c r="C28" s="20">
        <v>10129532</v>
      </c>
      <c r="D28" s="20">
        <v>10157039</v>
      </c>
      <c r="E28" s="12">
        <v>10179633</v>
      </c>
      <c r="F28" s="12">
        <v>10206956</v>
      </c>
      <c r="G28" s="12">
        <v>10230391</v>
      </c>
      <c r="H28" s="12">
        <v>10257284</v>
      </c>
      <c r="I28" s="12">
        <v>10275723</v>
      </c>
      <c r="J28" s="13">
        <v>10291890</v>
      </c>
      <c r="K28" s="12">
        <v>10308003</v>
      </c>
      <c r="L28" s="12">
        <v>10324364</v>
      </c>
      <c r="M28" s="12">
        <v>10342726</v>
      </c>
      <c r="N28" s="13">
        <v>10352120</v>
      </c>
    </row>
  </sheetData>
  <mergeCells count="4">
    <mergeCell ref="B1:D6"/>
    <mergeCell ref="B11:N11"/>
    <mergeCell ref="B9:N9"/>
    <mergeCell ref="B25:N25"/>
  </mergeCells>
  <pageMargins left="0.9055118110236221" right="0.9055118110236221" top="0.74803149606299213" bottom="0.74803149606299213" header="0.31496062992125984" footer="0.31496062992125984"/>
  <pageSetup paperSize="9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Cordente</dc:creator>
  <cp:lastModifiedBy>Ramos Hermosilla, Gema</cp:lastModifiedBy>
  <cp:lastPrinted>2023-05-12T10:50:35Z</cp:lastPrinted>
  <dcterms:created xsi:type="dcterms:W3CDTF">2019-01-16T08:48:08Z</dcterms:created>
  <dcterms:modified xsi:type="dcterms:W3CDTF">2024-08-14T06:32:07Z</dcterms:modified>
</cp:coreProperties>
</file>